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180CFDA5-7865-42E7-AEC7-5C7AA2CF6D18}" xr6:coauthVersionLast="47" xr6:coauthVersionMax="47" xr10:uidLastSave="{00000000-0000-0000-0000-000000000000}"/>
  <bookViews>
    <workbookView xWindow="-96" yWindow="0" windowWidth="11712" windowHeight="12336" firstSheet="1" activeTab="2" xr2:uid="{00000000-000D-0000-FFFF-FFFF00000000}"/>
  </bookViews>
  <sheets>
    <sheet name="MONTHENTRY" sheetId="8" state="hidden" r:id="rId1"/>
    <sheet name="Sum &amp; FG" sheetId="4" r:id="rId2"/>
    <sheet name="State Details (2)" sheetId="22" r:id="rId3"/>
    <sheet name="State Details" sheetId="12" r:id="rId4"/>
    <sheet name="LG Details" sheetId="17" r:id="rId5"/>
    <sheet name="Ecology to States" sheetId="13" r:id="rId6"/>
    <sheet name="SumSum" sheetId="14" r:id="rId7"/>
    <sheet name="ECOLOGY TO INDIVIDUAL LGCS" sheetId="19" r:id="rId8"/>
    <sheet name="Ecology to LGCs" sheetId="21" r:id="rId9"/>
  </sheets>
  <definedNames>
    <definedName name="ACCTDATE">#REF!</definedName>
    <definedName name="acctmonth">MONTHENTRY!$F$6</definedName>
    <definedName name="previuosmonth">MONTHENTRY!$B$6</definedName>
    <definedName name="_xlnm.Print_Area" localSheetId="6">SumSum!$A$1:$K$44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4" l="1"/>
  <c r="J31" i="4"/>
  <c r="J32" i="4"/>
  <c r="J33" i="4"/>
  <c r="J34" i="4"/>
  <c r="J29" i="4"/>
  <c r="D43" i="21"/>
  <c r="C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43" i="21" s="1"/>
  <c r="E780" i="19"/>
  <c r="D780" i="19"/>
  <c r="F779" i="19"/>
  <c r="F778" i="19"/>
  <c r="F777" i="19"/>
  <c r="F776" i="19"/>
  <c r="F775" i="19"/>
  <c r="F774" i="19"/>
  <c r="F773" i="19"/>
  <c r="F772" i="19"/>
  <c r="F771" i="19"/>
  <c r="F770" i="19"/>
  <c r="F769" i="19"/>
  <c r="F768" i="19"/>
  <c r="F767" i="19"/>
  <c r="F766" i="19"/>
  <c r="F765" i="19"/>
  <c r="F764" i="19"/>
  <c r="F763" i="19"/>
  <c r="F762" i="19"/>
  <c r="F761" i="19"/>
  <c r="F760" i="19"/>
  <c r="F759" i="19"/>
  <c r="F758" i="19"/>
  <c r="F757" i="19"/>
  <c r="F756" i="19"/>
  <c r="F755" i="19"/>
  <c r="F754" i="19"/>
  <c r="F753" i="19"/>
  <c r="F752" i="19"/>
  <c r="F751" i="19"/>
  <c r="F750" i="19"/>
  <c r="F749" i="19"/>
  <c r="F748" i="19"/>
  <c r="F747" i="19"/>
  <c r="F746" i="19"/>
  <c r="F745" i="19"/>
  <c r="F744" i="19"/>
  <c r="F743" i="19"/>
  <c r="F742" i="19"/>
  <c r="F741" i="19"/>
  <c r="F740" i="19"/>
  <c r="F739" i="19"/>
  <c r="F738" i="19"/>
  <c r="F737" i="19"/>
  <c r="F736" i="19"/>
  <c r="F735" i="19"/>
  <c r="F734" i="19"/>
  <c r="F733" i="19"/>
  <c r="F732" i="19"/>
  <c r="F731" i="19"/>
  <c r="F730" i="19"/>
  <c r="F729" i="19"/>
  <c r="F728" i="19"/>
  <c r="F727" i="19"/>
  <c r="F726" i="19"/>
  <c r="F725" i="19"/>
  <c r="F724" i="19"/>
  <c r="F723" i="19"/>
  <c r="F722" i="19"/>
  <c r="F721" i="19"/>
  <c r="F720" i="19"/>
  <c r="F719" i="19"/>
  <c r="F718" i="19"/>
  <c r="F717" i="19"/>
  <c r="F716" i="19"/>
  <c r="F715" i="19"/>
  <c r="F714" i="19"/>
  <c r="F713" i="19"/>
  <c r="F712" i="19"/>
  <c r="F711" i="19"/>
  <c r="F710" i="19"/>
  <c r="F709" i="19"/>
  <c r="F708" i="19"/>
  <c r="F707" i="19"/>
  <c r="F706" i="19"/>
  <c r="F705" i="19"/>
  <c r="F704" i="19"/>
  <c r="F703" i="19"/>
  <c r="F702" i="19"/>
  <c r="F701" i="19"/>
  <c r="F700" i="19"/>
  <c r="F699" i="19"/>
  <c r="F698" i="19"/>
  <c r="F697" i="19"/>
  <c r="F696" i="19"/>
  <c r="F695" i="19"/>
  <c r="F694" i="19"/>
  <c r="F693" i="19"/>
  <c r="F692" i="19"/>
  <c r="F691" i="19"/>
  <c r="F690" i="19"/>
  <c r="F689" i="19"/>
  <c r="F688" i="19"/>
  <c r="F687" i="19"/>
  <c r="F686" i="19"/>
  <c r="F685" i="19"/>
  <c r="F684" i="19"/>
  <c r="F683" i="19"/>
  <c r="F682" i="19"/>
  <c r="F681" i="19"/>
  <c r="F680" i="19"/>
  <c r="F679" i="19"/>
  <c r="F678" i="19"/>
  <c r="F677" i="19"/>
  <c r="F676" i="19"/>
  <c r="F675" i="19"/>
  <c r="F674" i="19"/>
  <c r="F673" i="19"/>
  <c r="F672" i="19"/>
  <c r="F671" i="19"/>
  <c r="F670" i="19"/>
  <c r="F669" i="19"/>
  <c r="F668" i="19"/>
  <c r="F667" i="19"/>
  <c r="F666" i="19"/>
  <c r="F665" i="19"/>
  <c r="F664" i="19"/>
  <c r="F663" i="19"/>
  <c r="F662" i="19"/>
  <c r="F661" i="19"/>
  <c r="F660" i="19"/>
  <c r="F659" i="19"/>
  <c r="F658" i="19"/>
  <c r="F657" i="19"/>
  <c r="F656" i="19"/>
  <c r="F655" i="19"/>
  <c r="F654" i="19"/>
  <c r="F653" i="19"/>
  <c r="F652" i="19"/>
  <c r="F651" i="19"/>
  <c r="F650" i="19"/>
  <c r="F649" i="19"/>
  <c r="F648" i="19"/>
  <c r="F647" i="19"/>
  <c r="F646" i="19"/>
  <c r="F645" i="19"/>
  <c r="F644" i="19"/>
  <c r="F643" i="19"/>
  <c r="F642" i="19"/>
  <c r="F641" i="19"/>
  <c r="F640" i="19"/>
  <c r="F639" i="19"/>
  <c r="F638" i="19"/>
  <c r="F637" i="19"/>
  <c r="F636" i="19"/>
  <c r="F635" i="19"/>
  <c r="F634" i="19"/>
  <c r="F633" i="19"/>
  <c r="F632" i="19"/>
  <c r="F631" i="19"/>
  <c r="F630" i="19"/>
  <c r="F629" i="19"/>
  <c r="F628" i="19"/>
  <c r="F627" i="19"/>
  <c r="F626" i="19"/>
  <c r="F625" i="19"/>
  <c r="F624" i="19"/>
  <c r="F623" i="19"/>
  <c r="F622" i="19"/>
  <c r="F621" i="19"/>
  <c r="F620" i="19"/>
  <c r="F619" i="19"/>
  <c r="F618" i="19"/>
  <c r="F617" i="19"/>
  <c r="F616" i="19"/>
  <c r="F615" i="19"/>
  <c r="F614" i="19"/>
  <c r="F613" i="19"/>
  <c r="F612" i="19"/>
  <c r="F611" i="19"/>
  <c r="F610" i="19"/>
  <c r="F609" i="19"/>
  <c r="F608" i="19"/>
  <c r="F607" i="19"/>
  <c r="F606" i="19"/>
  <c r="F605" i="19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780" i="19" s="1"/>
  <c r="J44" i="14"/>
  <c r="G44" i="14"/>
  <c r="F44" i="14"/>
  <c r="E44" i="14"/>
  <c r="C44" i="14"/>
  <c r="K43" i="14"/>
  <c r="I43" i="14"/>
  <c r="K42" i="14"/>
  <c r="I42" i="14"/>
  <c r="K41" i="14"/>
  <c r="I41" i="14"/>
  <c r="K40" i="14"/>
  <c r="I40" i="14"/>
  <c r="K39" i="14"/>
  <c r="I39" i="14"/>
  <c r="H38" i="14"/>
  <c r="I38" i="14" s="1"/>
  <c r="K38" i="14" s="1"/>
  <c r="K37" i="14"/>
  <c r="I37" i="14"/>
  <c r="H37" i="14"/>
  <c r="K36" i="14"/>
  <c r="I36" i="14"/>
  <c r="K35" i="14"/>
  <c r="I35" i="14"/>
  <c r="K34" i="14"/>
  <c r="I34" i="14"/>
  <c r="H34" i="14"/>
  <c r="I33" i="14"/>
  <c r="K33" i="14" s="1"/>
  <c r="I32" i="14"/>
  <c r="K32" i="14" s="1"/>
  <c r="H32" i="14"/>
  <c r="K31" i="14"/>
  <c r="I31" i="14"/>
  <c r="I30" i="14"/>
  <c r="K30" i="14" s="1"/>
  <c r="K29" i="14"/>
  <c r="H29" i="14"/>
  <c r="I29" i="14" s="1"/>
  <c r="I28" i="14"/>
  <c r="K28" i="14" s="1"/>
  <c r="H28" i="14"/>
  <c r="H27" i="14"/>
  <c r="I27" i="14" s="1"/>
  <c r="K27" i="14" s="1"/>
  <c r="I26" i="14"/>
  <c r="K26" i="14" s="1"/>
  <c r="I25" i="14"/>
  <c r="D25" i="14"/>
  <c r="K25" i="14" s="1"/>
  <c r="I24" i="14"/>
  <c r="K24" i="14" s="1"/>
  <c r="K23" i="14"/>
  <c r="I23" i="14"/>
  <c r="H22" i="14"/>
  <c r="I22" i="14" s="1"/>
  <c r="K22" i="14" s="1"/>
  <c r="K21" i="14"/>
  <c r="I21" i="14"/>
  <c r="I20" i="14"/>
  <c r="K20" i="14" s="1"/>
  <c r="I19" i="14"/>
  <c r="K19" i="14" s="1"/>
  <c r="I18" i="14"/>
  <c r="K18" i="14" s="1"/>
  <c r="H18" i="14"/>
  <c r="I17" i="14"/>
  <c r="D17" i="14"/>
  <c r="I16" i="14"/>
  <c r="K16" i="14" s="1"/>
  <c r="H16" i="14"/>
  <c r="K15" i="14"/>
  <c r="I15" i="14"/>
  <c r="H15" i="14"/>
  <c r="I14" i="14"/>
  <c r="K14" i="14" s="1"/>
  <c r="I13" i="14"/>
  <c r="K13" i="14" s="1"/>
  <c r="H13" i="14"/>
  <c r="K12" i="14"/>
  <c r="I12" i="14"/>
  <c r="H12" i="14"/>
  <c r="I11" i="14"/>
  <c r="K11" i="14" s="1"/>
  <c r="I10" i="14"/>
  <c r="K10" i="14" s="1"/>
  <c r="I9" i="14"/>
  <c r="K9" i="14" s="1"/>
  <c r="H9" i="14"/>
  <c r="I8" i="14"/>
  <c r="K8" i="14" s="1"/>
  <c r="K7" i="14"/>
  <c r="H7" i="14"/>
  <c r="I7" i="14" s="1"/>
  <c r="D42" i="13"/>
  <c r="C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L413" i="17"/>
  <c r="J413" i="17"/>
  <c r="I413" i="17"/>
  <c r="H413" i="17"/>
  <c r="G413" i="17"/>
  <c r="E413" i="17"/>
  <c r="Y412" i="17"/>
  <c r="T412" i="17"/>
  <c r="AA412" i="17" s="1"/>
  <c r="K412" i="17"/>
  <c r="F412" i="17"/>
  <c r="M412" i="17" s="1"/>
  <c r="Z411" i="17"/>
  <c r="X411" i="17"/>
  <c r="W411" i="17"/>
  <c r="V411" i="17"/>
  <c r="U411" i="17"/>
  <c r="T411" i="17"/>
  <c r="S411" i="17"/>
  <c r="K411" i="17"/>
  <c r="F411" i="17"/>
  <c r="M411" i="17" s="1"/>
  <c r="AA410" i="17"/>
  <c r="Y410" i="17"/>
  <c r="K410" i="17"/>
  <c r="M410" i="17" s="1"/>
  <c r="F410" i="17"/>
  <c r="Y409" i="17"/>
  <c r="AA409" i="17" s="1"/>
  <c r="M409" i="17"/>
  <c r="K409" i="17"/>
  <c r="F409" i="17"/>
  <c r="Y408" i="17"/>
  <c r="AA408" i="17" s="1"/>
  <c r="M408" i="17"/>
  <c r="K408" i="17"/>
  <c r="F408" i="17"/>
  <c r="AA407" i="17"/>
  <c r="Y407" i="17"/>
  <c r="K407" i="17"/>
  <c r="F407" i="17"/>
  <c r="M407" i="17" s="1"/>
  <c r="AA406" i="17"/>
  <c r="Y406" i="17"/>
  <c r="K406" i="17"/>
  <c r="F406" i="17"/>
  <c r="M406" i="17" s="1"/>
  <c r="Y405" i="17"/>
  <c r="AA405" i="17" s="1"/>
  <c r="M405" i="17"/>
  <c r="K405" i="17"/>
  <c r="F405" i="17"/>
  <c r="Z404" i="17"/>
  <c r="Y404" i="17"/>
  <c r="X404" i="17"/>
  <c r="W404" i="17"/>
  <c r="V404" i="17"/>
  <c r="U404" i="17"/>
  <c r="T404" i="17"/>
  <c r="S404" i="17"/>
  <c r="M404" i="17"/>
  <c r="K404" i="17"/>
  <c r="F404" i="17"/>
  <c r="Y403" i="17"/>
  <c r="AA403" i="17" s="1"/>
  <c r="M403" i="17"/>
  <c r="K403" i="17"/>
  <c r="F403" i="17"/>
  <c r="AA402" i="17"/>
  <c r="Y402" i="17"/>
  <c r="K402" i="17"/>
  <c r="F402" i="17"/>
  <c r="M402" i="17" s="1"/>
  <c r="AA401" i="17"/>
  <c r="Y401" i="17"/>
  <c r="K401" i="17"/>
  <c r="F401" i="17"/>
  <c r="M401" i="17" s="1"/>
  <c r="Y400" i="17"/>
  <c r="AA400" i="17" s="1"/>
  <c r="M400" i="17"/>
  <c r="K400" i="17"/>
  <c r="F400" i="17"/>
  <c r="Y399" i="17"/>
  <c r="AA399" i="17" s="1"/>
  <c r="M399" i="17"/>
  <c r="K399" i="17"/>
  <c r="F399" i="17"/>
  <c r="AA398" i="17"/>
  <c r="Y398" i="17"/>
  <c r="K398" i="17"/>
  <c r="F398" i="17"/>
  <c r="M398" i="17" s="1"/>
  <c r="AA397" i="17"/>
  <c r="Y397" i="17"/>
  <c r="K397" i="17"/>
  <c r="M397" i="17" s="1"/>
  <c r="F397" i="17"/>
  <c r="Y396" i="17"/>
  <c r="AA396" i="17" s="1"/>
  <c r="M396" i="17"/>
  <c r="K396" i="17"/>
  <c r="F396" i="17"/>
  <c r="Y395" i="17"/>
  <c r="AA395" i="17" s="1"/>
  <c r="M395" i="17"/>
  <c r="K395" i="17"/>
  <c r="F395" i="17"/>
  <c r="AA394" i="17"/>
  <c r="Y394" i="17"/>
  <c r="K394" i="17"/>
  <c r="F394" i="17"/>
  <c r="M394" i="17" s="1"/>
  <c r="AA393" i="17"/>
  <c r="Y393" i="17"/>
  <c r="K393" i="17"/>
  <c r="F393" i="17"/>
  <c r="Y392" i="17"/>
  <c r="AA392" i="17" s="1"/>
  <c r="M392" i="17"/>
  <c r="K392" i="17"/>
  <c r="F392" i="17"/>
  <c r="Y391" i="17"/>
  <c r="AA391" i="17" s="1"/>
  <c r="M391" i="17"/>
  <c r="K391" i="17"/>
  <c r="F391" i="17"/>
  <c r="AA390" i="17"/>
  <c r="AA404" i="17" s="1"/>
  <c r="Y390" i="17"/>
  <c r="K390" i="17"/>
  <c r="F390" i="17"/>
  <c r="M390" i="17" s="1"/>
  <c r="Z389" i="17"/>
  <c r="X389" i="17"/>
  <c r="Y389" i="17" s="1"/>
  <c r="W389" i="17"/>
  <c r="V389" i="17"/>
  <c r="U389" i="17"/>
  <c r="T389" i="17"/>
  <c r="S389" i="17"/>
  <c r="K389" i="17"/>
  <c r="F389" i="17"/>
  <c r="M389" i="17" s="1"/>
  <c r="AA388" i="17"/>
  <c r="Y388" i="17"/>
  <c r="K388" i="17"/>
  <c r="K413" i="17" s="1"/>
  <c r="F388" i="17"/>
  <c r="F413" i="17" s="1"/>
  <c r="Y387" i="17"/>
  <c r="AA387" i="17" s="1"/>
  <c r="L387" i="17"/>
  <c r="J387" i="17"/>
  <c r="I387" i="17"/>
  <c r="H387" i="17"/>
  <c r="G387" i="17"/>
  <c r="F387" i="17"/>
  <c r="E387" i="17"/>
  <c r="AA386" i="17"/>
  <c r="Y386" i="17"/>
  <c r="K386" i="17"/>
  <c r="M386" i="17" s="1"/>
  <c r="AA385" i="17"/>
  <c r="Y385" i="17"/>
  <c r="K385" i="17"/>
  <c r="M385" i="17" s="1"/>
  <c r="AA384" i="17"/>
  <c r="Y384" i="17"/>
  <c r="K384" i="17"/>
  <c r="M384" i="17" s="1"/>
  <c r="AA383" i="17"/>
  <c r="Y383" i="17"/>
  <c r="K383" i="17"/>
  <c r="M383" i="17" s="1"/>
  <c r="AA382" i="17"/>
  <c r="Y382" i="17"/>
  <c r="K382" i="17"/>
  <c r="M382" i="17" s="1"/>
  <c r="AA381" i="17"/>
  <c r="Y381" i="17"/>
  <c r="K381" i="17"/>
  <c r="M381" i="17" s="1"/>
  <c r="AA380" i="17"/>
  <c r="Y380" i="17"/>
  <c r="K380" i="17"/>
  <c r="M380" i="17" s="1"/>
  <c r="AA379" i="17"/>
  <c r="Y379" i="17"/>
  <c r="K379" i="17"/>
  <c r="M379" i="17" s="1"/>
  <c r="AA378" i="17"/>
  <c r="Y378" i="17"/>
  <c r="K378" i="17"/>
  <c r="M378" i="17" s="1"/>
  <c r="AA377" i="17"/>
  <c r="Y377" i="17"/>
  <c r="K377" i="17"/>
  <c r="M377" i="17" s="1"/>
  <c r="AA376" i="17"/>
  <c r="Y376" i="17"/>
  <c r="K376" i="17"/>
  <c r="M376" i="17" s="1"/>
  <c r="AA375" i="17"/>
  <c r="Y375" i="17"/>
  <c r="K375" i="17"/>
  <c r="M375" i="17" s="1"/>
  <c r="AA374" i="17"/>
  <c r="Y374" i="17"/>
  <c r="K374" i="17"/>
  <c r="M374" i="17" s="1"/>
  <c r="AA373" i="17"/>
  <c r="Y373" i="17"/>
  <c r="K373" i="17"/>
  <c r="M373" i="17" s="1"/>
  <c r="AA372" i="17"/>
  <c r="Y372" i="17"/>
  <c r="K372" i="17"/>
  <c r="M372" i="17" s="1"/>
  <c r="Z371" i="17"/>
  <c r="X371" i="17"/>
  <c r="Y371" i="17" s="1"/>
  <c r="W371" i="17"/>
  <c r="V371" i="17"/>
  <c r="U371" i="17"/>
  <c r="T371" i="17"/>
  <c r="S371" i="17"/>
  <c r="K371" i="17"/>
  <c r="M371" i="17" s="1"/>
  <c r="AA370" i="17"/>
  <c r="Y370" i="17"/>
  <c r="K370" i="17"/>
  <c r="M370" i="17" s="1"/>
  <c r="AA369" i="17"/>
  <c r="Y369" i="17"/>
  <c r="K369" i="17"/>
  <c r="M369" i="17" s="1"/>
  <c r="AA368" i="17"/>
  <c r="Y368" i="17"/>
  <c r="K368" i="17"/>
  <c r="M368" i="17" s="1"/>
  <c r="AA367" i="17"/>
  <c r="Y367" i="17"/>
  <c r="K367" i="17"/>
  <c r="M367" i="17" s="1"/>
  <c r="AA366" i="17"/>
  <c r="Y366" i="17"/>
  <c r="K366" i="17"/>
  <c r="M366" i="17" s="1"/>
  <c r="AA365" i="17"/>
  <c r="Y365" i="17"/>
  <c r="K365" i="17"/>
  <c r="M365" i="17" s="1"/>
  <c r="AA364" i="17"/>
  <c r="Y364" i="17"/>
  <c r="K364" i="17"/>
  <c r="AA363" i="17"/>
  <c r="Y363" i="17"/>
  <c r="L363" i="17"/>
  <c r="K363" i="17"/>
  <c r="J363" i="17"/>
  <c r="I363" i="17"/>
  <c r="H363" i="17"/>
  <c r="G363" i="17"/>
  <c r="F363" i="17"/>
  <c r="E363" i="17"/>
  <c r="Y362" i="17"/>
  <c r="AA362" i="17" s="1"/>
  <c r="M362" i="17"/>
  <c r="K362" i="17"/>
  <c r="Y361" i="17"/>
  <c r="AA361" i="17" s="1"/>
  <c r="M361" i="17"/>
  <c r="K361" i="17"/>
  <c r="Y360" i="17"/>
  <c r="AA360" i="17" s="1"/>
  <c r="M360" i="17"/>
  <c r="K360" i="17"/>
  <c r="Y359" i="17"/>
  <c r="AA359" i="17" s="1"/>
  <c r="M359" i="17"/>
  <c r="K359" i="17"/>
  <c r="Y358" i="17"/>
  <c r="AA358" i="17" s="1"/>
  <c r="M358" i="17"/>
  <c r="K358" i="17"/>
  <c r="Y357" i="17"/>
  <c r="AA357" i="17" s="1"/>
  <c r="M357" i="17"/>
  <c r="K357" i="17"/>
  <c r="Y356" i="17"/>
  <c r="AA356" i="17" s="1"/>
  <c r="M356" i="17"/>
  <c r="K356" i="17"/>
  <c r="Y355" i="17"/>
  <c r="AA355" i="17" s="1"/>
  <c r="M355" i="17"/>
  <c r="K355" i="17"/>
  <c r="Z354" i="17"/>
  <c r="Y354" i="17"/>
  <c r="X354" i="17"/>
  <c r="W354" i="17"/>
  <c r="V354" i="17"/>
  <c r="U354" i="17"/>
  <c r="T354" i="17"/>
  <c r="S354" i="17"/>
  <c r="M354" i="17"/>
  <c r="K354" i="17"/>
  <c r="Y353" i="17"/>
  <c r="AA353" i="17" s="1"/>
  <c r="M353" i="17"/>
  <c r="K353" i="17"/>
  <c r="Y352" i="17"/>
  <c r="AA352" i="17" s="1"/>
  <c r="M352" i="17"/>
  <c r="K352" i="17"/>
  <c r="Y351" i="17"/>
  <c r="AA351" i="17" s="1"/>
  <c r="M351" i="17"/>
  <c r="K351" i="17"/>
  <c r="Y350" i="17"/>
  <c r="AA350" i="17" s="1"/>
  <c r="M350" i="17"/>
  <c r="K350" i="17"/>
  <c r="Y349" i="17"/>
  <c r="AA349" i="17" s="1"/>
  <c r="M349" i="17"/>
  <c r="K349" i="17"/>
  <c r="Y348" i="17"/>
  <c r="AA348" i="17" s="1"/>
  <c r="M348" i="17"/>
  <c r="K348" i="17"/>
  <c r="Y347" i="17"/>
  <c r="AA347" i="17" s="1"/>
  <c r="M347" i="17"/>
  <c r="K347" i="17"/>
  <c r="Y346" i="17"/>
  <c r="AA346" i="17" s="1"/>
  <c r="M346" i="17"/>
  <c r="K346" i="17"/>
  <c r="Y345" i="17"/>
  <c r="AA345" i="17" s="1"/>
  <c r="M345" i="17"/>
  <c r="K345" i="17"/>
  <c r="Y344" i="17"/>
  <c r="AA344" i="17" s="1"/>
  <c r="M344" i="17"/>
  <c r="K344" i="17"/>
  <c r="Y343" i="17"/>
  <c r="AA343" i="17" s="1"/>
  <c r="M343" i="17"/>
  <c r="K343" i="17"/>
  <c r="Y342" i="17"/>
  <c r="AA342" i="17" s="1"/>
  <c r="M342" i="17"/>
  <c r="K342" i="17"/>
  <c r="Y341" i="17"/>
  <c r="AA341" i="17" s="1"/>
  <c r="M341" i="17"/>
  <c r="K341" i="17"/>
  <c r="Y340" i="17"/>
  <c r="AA340" i="17" s="1"/>
  <c r="M340" i="17"/>
  <c r="K340" i="17"/>
  <c r="Y339" i="17"/>
  <c r="AA339" i="17" s="1"/>
  <c r="M339" i="17"/>
  <c r="K339" i="17"/>
  <c r="Y338" i="17"/>
  <c r="AA338" i="17" s="1"/>
  <c r="M338" i="17"/>
  <c r="K338" i="17"/>
  <c r="Y337" i="17"/>
  <c r="AA337" i="17" s="1"/>
  <c r="M337" i="17"/>
  <c r="K337" i="17"/>
  <c r="Y336" i="17"/>
  <c r="AA336" i="17" s="1"/>
  <c r="M336" i="17"/>
  <c r="K336" i="17"/>
  <c r="Y335" i="17"/>
  <c r="AA335" i="17" s="1"/>
  <c r="N335" i="17"/>
  <c r="L335" i="17"/>
  <c r="J335" i="17"/>
  <c r="I335" i="17"/>
  <c r="H335" i="17"/>
  <c r="G335" i="17"/>
  <c r="F335" i="17"/>
  <c r="E335" i="17"/>
  <c r="Y334" i="17"/>
  <c r="AA334" i="17" s="1"/>
  <c r="M334" i="17"/>
  <c r="K334" i="17"/>
  <c r="J334" i="17"/>
  <c r="Y333" i="17"/>
  <c r="AA333" i="17" s="1"/>
  <c r="J333" i="17"/>
  <c r="K333" i="17" s="1"/>
  <c r="M333" i="17" s="1"/>
  <c r="AA332" i="17"/>
  <c r="Y332" i="17"/>
  <c r="J332" i="17"/>
  <c r="K332" i="17" s="1"/>
  <c r="M332" i="17" s="1"/>
  <c r="AA331" i="17"/>
  <c r="AA354" i="17" s="1"/>
  <c r="Y331" i="17"/>
  <c r="K331" i="17"/>
  <c r="M331" i="17" s="1"/>
  <c r="J331" i="17"/>
  <c r="Z330" i="17"/>
  <c r="W330" i="17"/>
  <c r="V330" i="17"/>
  <c r="U330" i="17"/>
  <c r="T330" i="17"/>
  <c r="S330" i="17"/>
  <c r="K330" i="17"/>
  <c r="M330" i="17" s="1"/>
  <c r="J330" i="17"/>
  <c r="X329" i="17"/>
  <c r="Y329" i="17" s="1"/>
  <c r="AA329" i="17" s="1"/>
  <c r="J329" i="17"/>
  <c r="K329" i="17" s="1"/>
  <c r="M329" i="17" s="1"/>
  <c r="AA328" i="17"/>
  <c r="Y328" i="17"/>
  <c r="X328" i="17"/>
  <c r="K328" i="17"/>
  <c r="M328" i="17" s="1"/>
  <c r="J328" i="17"/>
  <c r="X327" i="17"/>
  <c r="Y327" i="17" s="1"/>
  <c r="AA327" i="17" s="1"/>
  <c r="J327" i="17"/>
  <c r="K327" i="17" s="1"/>
  <c r="M327" i="17" s="1"/>
  <c r="AA326" i="17"/>
  <c r="Y326" i="17"/>
  <c r="X326" i="17"/>
  <c r="K326" i="17"/>
  <c r="M326" i="17" s="1"/>
  <c r="J326" i="17"/>
  <c r="X325" i="17"/>
  <c r="Y325" i="17" s="1"/>
  <c r="AA325" i="17" s="1"/>
  <c r="J325" i="17"/>
  <c r="K325" i="17" s="1"/>
  <c r="M325" i="17" s="1"/>
  <c r="AA324" i="17"/>
  <c r="Y324" i="17"/>
  <c r="X324" i="17"/>
  <c r="K324" i="17"/>
  <c r="M324" i="17" s="1"/>
  <c r="J324" i="17"/>
  <c r="X323" i="17"/>
  <c r="Y323" i="17" s="1"/>
  <c r="AA323" i="17" s="1"/>
  <c r="J323" i="17"/>
  <c r="K323" i="17" s="1"/>
  <c r="M323" i="17" s="1"/>
  <c r="AA322" i="17"/>
  <c r="Y322" i="17"/>
  <c r="X322" i="17"/>
  <c r="K322" i="17"/>
  <c r="M322" i="17" s="1"/>
  <c r="J322" i="17"/>
  <c r="X321" i="17"/>
  <c r="Y321" i="17" s="1"/>
  <c r="AA321" i="17" s="1"/>
  <c r="J321" i="17"/>
  <c r="K321" i="17" s="1"/>
  <c r="M321" i="17" s="1"/>
  <c r="AA320" i="17"/>
  <c r="Y320" i="17"/>
  <c r="X320" i="17"/>
  <c r="K320" i="17"/>
  <c r="M320" i="17" s="1"/>
  <c r="J320" i="17"/>
  <c r="X319" i="17"/>
  <c r="Y319" i="17" s="1"/>
  <c r="AA319" i="17" s="1"/>
  <c r="J319" i="17"/>
  <c r="K319" i="17" s="1"/>
  <c r="M319" i="17" s="1"/>
  <c r="AA318" i="17"/>
  <c r="Y318" i="17"/>
  <c r="X318" i="17"/>
  <c r="K318" i="17"/>
  <c r="M318" i="17" s="1"/>
  <c r="J318" i="17"/>
  <c r="X317" i="17"/>
  <c r="Y317" i="17" s="1"/>
  <c r="AA317" i="17" s="1"/>
  <c r="J317" i="17"/>
  <c r="K317" i="17" s="1"/>
  <c r="M317" i="17" s="1"/>
  <c r="AA316" i="17"/>
  <c r="Y316" i="17"/>
  <c r="X316" i="17"/>
  <c r="K316" i="17"/>
  <c r="M316" i="17" s="1"/>
  <c r="J316" i="17"/>
  <c r="X315" i="17"/>
  <c r="Y315" i="17" s="1"/>
  <c r="AA315" i="17" s="1"/>
  <c r="J315" i="17"/>
  <c r="K315" i="17" s="1"/>
  <c r="M315" i="17" s="1"/>
  <c r="AA314" i="17"/>
  <c r="Y314" i="17"/>
  <c r="X314" i="17"/>
  <c r="K314" i="17"/>
  <c r="M314" i="17" s="1"/>
  <c r="J314" i="17"/>
  <c r="X313" i="17"/>
  <c r="Y313" i="17" s="1"/>
  <c r="AA313" i="17" s="1"/>
  <c r="J313" i="17"/>
  <c r="K313" i="17" s="1"/>
  <c r="M313" i="17" s="1"/>
  <c r="AA312" i="17"/>
  <c r="Y312" i="17"/>
  <c r="X312" i="17"/>
  <c r="K312" i="17"/>
  <c r="M312" i="17" s="1"/>
  <c r="J312" i="17"/>
  <c r="X311" i="17"/>
  <c r="Y311" i="17" s="1"/>
  <c r="AA311" i="17" s="1"/>
  <c r="J311" i="17"/>
  <c r="K311" i="17" s="1"/>
  <c r="M311" i="17" s="1"/>
  <c r="AA310" i="17"/>
  <c r="Y310" i="17"/>
  <c r="X310" i="17"/>
  <c r="K310" i="17"/>
  <c r="M310" i="17" s="1"/>
  <c r="J310" i="17"/>
  <c r="X309" i="17"/>
  <c r="Y309" i="17" s="1"/>
  <c r="AA309" i="17" s="1"/>
  <c r="J309" i="17"/>
  <c r="K309" i="17" s="1"/>
  <c r="M309" i="17" s="1"/>
  <c r="AA308" i="17"/>
  <c r="Y308" i="17"/>
  <c r="X308" i="17"/>
  <c r="K308" i="17"/>
  <c r="J308" i="17"/>
  <c r="X307" i="17"/>
  <c r="L307" i="17"/>
  <c r="J307" i="17"/>
  <c r="I307" i="17"/>
  <c r="H307" i="17"/>
  <c r="G307" i="17"/>
  <c r="F307" i="17"/>
  <c r="E307" i="17"/>
  <c r="Z306" i="17"/>
  <c r="W306" i="17"/>
  <c r="V306" i="17"/>
  <c r="U306" i="17"/>
  <c r="T306" i="17"/>
  <c r="S306" i="17"/>
  <c r="K306" i="17"/>
  <c r="M306" i="17" s="1"/>
  <c r="X305" i="17"/>
  <c r="Y305" i="17" s="1"/>
  <c r="AA305" i="17" s="1"/>
  <c r="M305" i="17"/>
  <c r="K305" i="17"/>
  <c r="X304" i="17"/>
  <c r="Y304" i="17" s="1"/>
  <c r="AA304" i="17" s="1"/>
  <c r="M304" i="17"/>
  <c r="K304" i="17"/>
  <c r="Y303" i="17"/>
  <c r="AA303" i="17" s="1"/>
  <c r="X303" i="17"/>
  <c r="K303" i="17"/>
  <c r="M303" i="17" s="1"/>
  <c r="AA302" i="17"/>
  <c r="Y302" i="17"/>
  <c r="X302" i="17"/>
  <c r="K302" i="17"/>
  <c r="M302" i="17" s="1"/>
  <c r="X301" i="17"/>
  <c r="Y301" i="17" s="1"/>
  <c r="AA301" i="17" s="1"/>
  <c r="M301" i="17"/>
  <c r="K301" i="17"/>
  <c r="X300" i="17"/>
  <c r="Y300" i="17" s="1"/>
  <c r="AA300" i="17" s="1"/>
  <c r="M300" i="17"/>
  <c r="K300" i="17"/>
  <c r="Y299" i="17"/>
  <c r="AA299" i="17" s="1"/>
  <c r="X299" i="17"/>
  <c r="K299" i="17"/>
  <c r="M299" i="17" s="1"/>
  <c r="AA298" i="17"/>
  <c r="Y298" i="17"/>
  <c r="X298" i="17"/>
  <c r="K298" i="17"/>
  <c r="M298" i="17" s="1"/>
  <c r="X297" i="17"/>
  <c r="Y297" i="17" s="1"/>
  <c r="AA297" i="17" s="1"/>
  <c r="M297" i="17"/>
  <c r="K297" i="17"/>
  <c r="X296" i="17"/>
  <c r="Y296" i="17" s="1"/>
  <c r="AA296" i="17" s="1"/>
  <c r="M296" i="17"/>
  <c r="K296" i="17"/>
  <c r="Y295" i="17"/>
  <c r="AA295" i="17" s="1"/>
  <c r="X295" i="17"/>
  <c r="L295" i="17"/>
  <c r="K295" i="17"/>
  <c r="J295" i="17"/>
  <c r="I295" i="17"/>
  <c r="H295" i="17"/>
  <c r="G295" i="17"/>
  <c r="F295" i="17"/>
  <c r="E295" i="17"/>
  <c r="Y294" i="17"/>
  <c r="AA294" i="17" s="1"/>
  <c r="X294" i="17"/>
  <c r="K294" i="17"/>
  <c r="M294" i="17" s="1"/>
  <c r="AA293" i="17"/>
  <c r="Y293" i="17"/>
  <c r="X293" i="17"/>
  <c r="K293" i="17"/>
  <c r="M293" i="17" s="1"/>
  <c r="X292" i="17"/>
  <c r="Y292" i="17" s="1"/>
  <c r="AA292" i="17" s="1"/>
  <c r="M292" i="17"/>
  <c r="K292" i="17"/>
  <c r="X291" i="17"/>
  <c r="Y291" i="17" s="1"/>
  <c r="AA291" i="17" s="1"/>
  <c r="M291" i="17"/>
  <c r="K291" i="17"/>
  <c r="Y290" i="17"/>
  <c r="AA290" i="17" s="1"/>
  <c r="X290" i="17"/>
  <c r="K290" i="17"/>
  <c r="M290" i="17" s="1"/>
  <c r="AA289" i="17"/>
  <c r="Y289" i="17"/>
  <c r="X289" i="17"/>
  <c r="K289" i="17"/>
  <c r="M289" i="17" s="1"/>
  <c r="Z288" i="17"/>
  <c r="X288" i="17"/>
  <c r="Y288" i="17" s="1"/>
  <c r="W288" i="17"/>
  <c r="V288" i="17"/>
  <c r="U288" i="17"/>
  <c r="T288" i="17"/>
  <c r="S288" i="17"/>
  <c r="K288" i="17"/>
  <c r="M288" i="17" s="1"/>
  <c r="AA287" i="17"/>
  <c r="Y287" i="17"/>
  <c r="K287" i="17"/>
  <c r="M287" i="17" s="1"/>
  <c r="AA286" i="17"/>
  <c r="Y286" i="17"/>
  <c r="K286" i="17"/>
  <c r="M286" i="17" s="1"/>
  <c r="AA285" i="17"/>
  <c r="Y285" i="17"/>
  <c r="K285" i="17"/>
  <c r="M285" i="17" s="1"/>
  <c r="AA284" i="17"/>
  <c r="Y284" i="17"/>
  <c r="K284" i="17"/>
  <c r="M284" i="17" s="1"/>
  <c r="AA283" i="17"/>
  <c r="Y283" i="17"/>
  <c r="K283" i="17"/>
  <c r="M283" i="17" s="1"/>
  <c r="AA282" i="17"/>
  <c r="Y282" i="17"/>
  <c r="K282" i="17"/>
  <c r="M282" i="17" s="1"/>
  <c r="AA281" i="17"/>
  <c r="Y281" i="17"/>
  <c r="K281" i="17"/>
  <c r="M281" i="17" s="1"/>
  <c r="AA280" i="17"/>
  <c r="Y280" i="17"/>
  <c r="K280" i="17"/>
  <c r="M280" i="17" s="1"/>
  <c r="AA279" i="17"/>
  <c r="Y279" i="17"/>
  <c r="K279" i="17"/>
  <c r="M279" i="17" s="1"/>
  <c r="AA278" i="17"/>
  <c r="Y278" i="17"/>
  <c r="K278" i="17"/>
  <c r="M278" i="17" s="1"/>
  <c r="AA277" i="17"/>
  <c r="Y277" i="17"/>
  <c r="L277" i="17"/>
  <c r="K277" i="17"/>
  <c r="J277" i="17"/>
  <c r="I277" i="17"/>
  <c r="H277" i="17"/>
  <c r="G277" i="17"/>
  <c r="F277" i="17"/>
  <c r="E277" i="17"/>
  <c r="Y276" i="17"/>
  <c r="AA276" i="17" s="1"/>
  <c r="M276" i="17"/>
  <c r="K276" i="17"/>
  <c r="Y275" i="17"/>
  <c r="AA275" i="17" s="1"/>
  <c r="M275" i="17"/>
  <c r="K275" i="17"/>
  <c r="Y274" i="17"/>
  <c r="AA274" i="17" s="1"/>
  <c r="M274" i="17"/>
  <c r="K274" i="17"/>
  <c r="Y273" i="17"/>
  <c r="AA273" i="17" s="1"/>
  <c r="M273" i="17"/>
  <c r="K273" i="17"/>
  <c r="Y272" i="17"/>
  <c r="AA272" i="17" s="1"/>
  <c r="M272" i="17"/>
  <c r="K272" i="17"/>
  <c r="Y271" i="17"/>
  <c r="AA271" i="17" s="1"/>
  <c r="M271" i="17"/>
  <c r="K271" i="17"/>
  <c r="Y270" i="17"/>
  <c r="AA270" i="17" s="1"/>
  <c r="M270" i="17"/>
  <c r="K270" i="17"/>
  <c r="Y269" i="17"/>
  <c r="AA269" i="17" s="1"/>
  <c r="M269" i="17"/>
  <c r="K269" i="17"/>
  <c r="Y268" i="17"/>
  <c r="AA268" i="17" s="1"/>
  <c r="M268" i="17"/>
  <c r="K268" i="17"/>
  <c r="Y267" i="17"/>
  <c r="AA267" i="17" s="1"/>
  <c r="M267" i="17"/>
  <c r="K267" i="17"/>
  <c r="Y266" i="17"/>
  <c r="AA266" i="17" s="1"/>
  <c r="M266" i="17"/>
  <c r="K266" i="17"/>
  <c r="Y265" i="17"/>
  <c r="AA265" i="17" s="1"/>
  <c r="M265" i="17"/>
  <c r="K265" i="17"/>
  <c r="Y264" i="17"/>
  <c r="AA264" i="17" s="1"/>
  <c r="M264" i="17"/>
  <c r="K264" i="17"/>
  <c r="Y263" i="17"/>
  <c r="AA263" i="17" s="1"/>
  <c r="M263" i="17"/>
  <c r="K263" i="17"/>
  <c r="Y262" i="17"/>
  <c r="AA262" i="17" s="1"/>
  <c r="M262" i="17"/>
  <c r="K262" i="17"/>
  <c r="Y261" i="17"/>
  <c r="AA261" i="17" s="1"/>
  <c r="M261" i="17"/>
  <c r="M277" i="17" s="1"/>
  <c r="K261" i="17"/>
  <c r="Y260" i="17"/>
  <c r="AA260" i="17" s="1"/>
  <c r="L260" i="17"/>
  <c r="I260" i="17"/>
  <c r="H260" i="17"/>
  <c r="G260" i="17"/>
  <c r="F260" i="17"/>
  <c r="E260" i="17"/>
  <c r="Y259" i="17"/>
  <c r="AA259" i="17" s="1"/>
  <c r="M259" i="17"/>
  <c r="K259" i="17"/>
  <c r="J259" i="17"/>
  <c r="Y258" i="17"/>
  <c r="AA258" i="17" s="1"/>
  <c r="J258" i="17"/>
  <c r="K258" i="17" s="1"/>
  <c r="M258" i="17" s="1"/>
  <c r="AA257" i="17"/>
  <c r="Y257" i="17"/>
  <c r="J257" i="17"/>
  <c r="K257" i="17" s="1"/>
  <c r="M257" i="17" s="1"/>
  <c r="AA256" i="17"/>
  <c r="Y256" i="17"/>
  <c r="K256" i="17"/>
  <c r="M256" i="17" s="1"/>
  <c r="J256" i="17"/>
  <c r="Y255" i="17"/>
  <c r="AA255" i="17" s="1"/>
  <c r="M255" i="17"/>
  <c r="K255" i="17"/>
  <c r="J255" i="17"/>
  <c r="Z254" i="17"/>
  <c r="Y254" i="17"/>
  <c r="X254" i="17"/>
  <c r="W254" i="17"/>
  <c r="V254" i="17"/>
  <c r="U254" i="17"/>
  <c r="T254" i="17"/>
  <c r="S254" i="17"/>
  <c r="M254" i="17"/>
  <c r="K254" i="17"/>
  <c r="J254" i="17"/>
  <c r="Y253" i="17"/>
  <c r="AA253" i="17" s="1"/>
  <c r="J253" i="17"/>
  <c r="K253" i="17" s="1"/>
  <c r="M253" i="17" s="1"/>
  <c r="AA252" i="17"/>
  <c r="Y252" i="17"/>
  <c r="J252" i="17"/>
  <c r="K252" i="17" s="1"/>
  <c r="M252" i="17" s="1"/>
  <c r="AA251" i="17"/>
  <c r="Y251" i="17"/>
  <c r="K251" i="17"/>
  <c r="M251" i="17" s="1"/>
  <c r="J251" i="17"/>
  <c r="Y250" i="17"/>
  <c r="AA250" i="17" s="1"/>
  <c r="M250" i="17"/>
  <c r="K250" i="17"/>
  <c r="J250" i="17"/>
  <c r="Y249" i="17"/>
  <c r="AA249" i="17" s="1"/>
  <c r="J249" i="17"/>
  <c r="K249" i="17" s="1"/>
  <c r="M249" i="17" s="1"/>
  <c r="AA248" i="17"/>
  <c r="Y248" i="17"/>
  <c r="J248" i="17"/>
  <c r="K248" i="17" s="1"/>
  <c r="M248" i="17" s="1"/>
  <c r="AA247" i="17"/>
  <c r="Y247" i="17"/>
  <c r="J247" i="17"/>
  <c r="K247" i="17" s="1"/>
  <c r="M247" i="17" s="1"/>
  <c r="Y246" i="17"/>
  <c r="AA246" i="17" s="1"/>
  <c r="M246" i="17"/>
  <c r="K246" i="17"/>
  <c r="J246" i="17"/>
  <c r="Y245" i="17"/>
  <c r="AA245" i="17" s="1"/>
  <c r="J245" i="17"/>
  <c r="K245" i="17" s="1"/>
  <c r="M245" i="17" s="1"/>
  <c r="AA244" i="17"/>
  <c r="Y244" i="17"/>
  <c r="J244" i="17"/>
  <c r="AA243" i="17"/>
  <c r="Y243" i="17"/>
  <c r="K243" i="17"/>
  <c r="M243" i="17" s="1"/>
  <c r="J243" i="17"/>
  <c r="Y242" i="17"/>
  <c r="AA242" i="17" s="1"/>
  <c r="M242" i="17"/>
  <c r="K242" i="17"/>
  <c r="J242" i="17"/>
  <c r="Y241" i="17"/>
  <c r="AA241" i="17" s="1"/>
  <c r="L241" i="17"/>
  <c r="J241" i="17"/>
  <c r="I241" i="17"/>
  <c r="H241" i="17"/>
  <c r="G241" i="17"/>
  <c r="E241" i="17"/>
  <c r="Y240" i="17"/>
  <c r="AA240" i="17" s="1"/>
  <c r="M240" i="17"/>
  <c r="K240" i="17"/>
  <c r="F240" i="17"/>
  <c r="Y239" i="17"/>
  <c r="AA239" i="17" s="1"/>
  <c r="M239" i="17"/>
  <c r="K239" i="17"/>
  <c r="F239" i="17"/>
  <c r="Y238" i="17"/>
  <c r="AA238" i="17" s="1"/>
  <c r="K238" i="17"/>
  <c r="F238" i="17"/>
  <c r="M238" i="17" s="1"/>
  <c r="AA237" i="17"/>
  <c r="Y237" i="17"/>
  <c r="K237" i="17"/>
  <c r="F237" i="17"/>
  <c r="M237" i="17" s="1"/>
  <c r="Y236" i="17"/>
  <c r="AA236" i="17" s="1"/>
  <c r="M236" i="17"/>
  <c r="K236" i="17"/>
  <c r="F236" i="17"/>
  <c r="Y235" i="17"/>
  <c r="AA235" i="17" s="1"/>
  <c r="M235" i="17"/>
  <c r="K235" i="17"/>
  <c r="F235" i="17"/>
  <c r="AA234" i="17"/>
  <c r="Y234" i="17"/>
  <c r="K234" i="17"/>
  <c r="F234" i="17"/>
  <c r="M234" i="17" s="1"/>
  <c r="AA233" i="17"/>
  <c r="Y233" i="17"/>
  <c r="K233" i="17"/>
  <c r="M233" i="17" s="1"/>
  <c r="F233" i="17"/>
  <c r="Y232" i="17"/>
  <c r="AA232" i="17" s="1"/>
  <c r="M232" i="17"/>
  <c r="K232" i="17"/>
  <c r="F232" i="17"/>
  <c r="Y231" i="17"/>
  <c r="AA231" i="17" s="1"/>
  <c r="M231" i="17"/>
  <c r="K231" i="17"/>
  <c r="F231" i="17"/>
  <c r="Y230" i="17"/>
  <c r="AA230" i="17" s="1"/>
  <c r="K230" i="17"/>
  <c r="F230" i="17"/>
  <c r="M230" i="17" s="1"/>
  <c r="AA229" i="17"/>
  <c r="Y229" i="17"/>
  <c r="K229" i="17"/>
  <c r="F229" i="17"/>
  <c r="Y228" i="17"/>
  <c r="AA228" i="17" s="1"/>
  <c r="M228" i="17"/>
  <c r="K228" i="17"/>
  <c r="K241" i="17" s="1"/>
  <c r="F228" i="17"/>
  <c r="Y227" i="17"/>
  <c r="AA227" i="17" s="1"/>
  <c r="L227" i="17"/>
  <c r="I227" i="17"/>
  <c r="H227" i="17"/>
  <c r="G227" i="17"/>
  <c r="F227" i="17"/>
  <c r="E227" i="17"/>
  <c r="Y226" i="17"/>
  <c r="AA226" i="17" s="1"/>
  <c r="M226" i="17"/>
  <c r="K226" i="17"/>
  <c r="J226" i="17"/>
  <c r="Y225" i="17"/>
  <c r="AA225" i="17" s="1"/>
  <c r="J225" i="17"/>
  <c r="K225" i="17" s="1"/>
  <c r="M225" i="17" s="1"/>
  <c r="AA224" i="17"/>
  <c r="AA254" i="17" s="1"/>
  <c r="Y224" i="17"/>
  <c r="J224" i="17"/>
  <c r="K224" i="17" s="1"/>
  <c r="M224" i="17" s="1"/>
  <c r="Z223" i="17"/>
  <c r="W223" i="17"/>
  <c r="V223" i="17"/>
  <c r="U223" i="17"/>
  <c r="T223" i="17"/>
  <c r="S223" i="17"/>
  <c r="J223" i="17"/>
  <c r="K223" i="17" s="1"/>
  <c r="M223" i="17" s="1"/>
  <c r="X222" i="17"/>
  <c r="Y222" i="17" s="1"/>
  <c r="AA222" i="17" s="1"/>
  <c r="M222" i="17"/>
  <c r="K222" i="17"/>
  <c r="J222" i="17"/>
  <c r="Y221" i="17"/>
  <c r="AA221" i="17" s="1"/>
  <c r="X221" i="17"/>
  <c r="J221" i="17"/>
  <c r="K221" i="17" s="1"/>
  <c r="M221" i="17" s="1"/>
  <c r="AA220" i="17"/>
  <c r="X220" i="17"/>
  <c r="Y220" i="17" s="1"/>
  <c r="M220" i="17"/>
  <c r="K220" i="17"/>
  <c r="J220" i="17"/>
  <c r="Y219" i="17"/>
  <c r="AA219" i="17" s="1"/>
  <c r="X219" i="17"/>
  <c r="J219" i="17"/>
  <c r="K219" i="17" s="1"/>
  <c r="M219" i="17" s="1"/>
  <c r="X218" i="17"/>
  <c r="Y218" i="17" s="1"/>
  <c r="AA218" i="17" s="1"/>
  <c r="K218" i="17"/>
  <c r="M218" i="17" s="1"/>
  <c r="J218" i="17"/>
  <c r="Y217" i="17"/>
  <c r="AA217" i="17" s="1"/>
  <c r="X217" i="17"/>
  <c r="J217" i="17"/>
  <c r="K217" i="17" s="1"/>
  <c r="M217" i="17" s="1"/>
  <c r="X216" i="17"/>
  <c r="Y216" i="17" s="1"/>
  <c r="AA216" i="17" s="1"/>
  <c r="M216" i="17"/>
  <c r="K216" i="17"/>
  <c r="J216" i="17"/>
  <c r="X215" i="17"/>
  <c r="Y215" i="17" s="1"/>
  <c r="AA215" i="17" s="1"/>
  <c r="J215" i="17"/>
  <c r="K215" i="17" s="1"/>
  <c r="M215" i="17" s="1"/>
  <c r="X214" i="17"/>
  <c r="Y214" i="17" s="1"/>
  <c r="AA214" i="17" s="1"/>
  <c r="M214" i="17"/>
  <c r="K214" i="17"/>
  <c r="J214" i="17"/>
  <c r="Y213" i="17"/>
  <c r="AA213" i="17" s="1"/>
  <c r="X213" i="17"/>
  <c r="J213" i="17"/>
  <c r="K213" i="17" s="1"/>
  <c r="M213" i="17" s="1"/>
  <c r="AA212" i="17"/>
  <c r="X212" i="17"/>
  <c r="Y212" i="17" s="1"/>
  <c r="M212" i="17"/>
  <c r="M227" i="17" s="1"/>
  <c r="K212" i="17"/>
  <c r="J212" i="17"/>
  <c r="X211" i="17"/>
  <c r="Y211" i="17" s="1"/>
  <c r="AA211" i="17" s="1"/>
  <c r="J211" i="17"/>
  <c r="K211" i="17" s="1"/>
  <c r="M211" i="17" s="1"/>
  <c r="X210" i="17"/>
  <c r="Y210" i="17" s="1"/>
  <c r="AA210" i="17" s="1"/>
  <c r="K210" i="17"/>
  <c r="M210" i="17" s="1"/>
  <c r="J210" i="17"/>
  <c r="Y209" i="17"/>
  <c r="AA209" i="17" s="1"/>
  <c r="X209" i="17"/>
  <c r="J209" i="17"/>
  <c r="K209" i="17" s="1"/>
  <c r="M209" i="17" s="1"/>
  <c r="AA208" i="17"/>
  <c r="X208" i="17"/>
  <c r="Y208" i="17" s="1"/>
  <c r="M208" i="17"/>
  <c r="K208" i="17"/>
  <c r="J208" i="17"/>
  <c r="Y207" i="17"/>
  <c r="AA207" i="17" s="1"/>
  <c r="X207" i="17"/>
  <c r="J207" i="17"/>
  <c r="K207" i="17" s="1"/>
  <c r="M207" i="17" s="1"/>
  <c r="X206" i="17"/>
  <c r="Y206" i="17" s="1"/>
  <c r="AA206" i="17" s="1"/>
  <c r="AA223" i="17" s="1"/>
  <c r="M206" i="17"/>
  <c r="K206" i="17"/>
  <c r="J206" i="17"/>
  <c r="Y205" i="17"/>
  <c r="AA205" i="17" s="1"/>
  <c r="X205" i="17"/>
  <c r="J205" i="17"/>
  <c r="K205" i="17" s="1"/>
  <c r="M205" i="17" s="1"/>
  <c r="Z204" i="17"/>
  <c r="X204" i="17"/>
  <c r="Y204" i="17" s="1"/>
  <c r="W204" i="17"/>
  <c r="V204" i="17"/>
  <c r="U204" i="17"/>
  <c r="T204" i="17"/>
  <c r="S204" i="17"/>
  <c r="J204" i="17"/>
  <c r="K204" i="17" s="1"/>
  <c r="M204" i="17" s="1"/>
  <c r="AA203" i="17"/>
  <c r="Y203" i="17"/>
  <c r="K203" i="17"/>
  <c r="M203" i="17" s="1"/>
  <c r="J203" i="17"/>
  <c r="Y202" i="17"/>
  <c r="AA202" i="17" s="1"/>
  <c r="M202" i="17"/>
  <c r="K202" i="17"/>
  <c r="J202" i="17"/>
  <c r="Y201" i="17"/>
  <c r="AA201" i="17" s="1"/>
  <c r="L201" i="17"/>
  <c r="I201" i="17"/>
  <c r="H201" i="17"/>
  <c r="G201" i="17"/>
  <c r="F201" i="17"/>
  <c r="E201" i="17"/>
  <c r="Y200" i="17"/>
  <c r="AA200" i="17" s="1"/>
  <c r="K200" i="17"/>
  <c r="M200" i="17" s="1"/>
  <c r="J200" i="17"/>
  <c r="Y199" i="17"/>
  <c r="AA199" i="17" s="1"/>
  <c r="M199" i="17"/>
  <c r="J199" i="17"/>
  <c r="K199" i="17" s="1"/>
  <c r="Y198" i="17"/>
  <c r="AA198" i="17" s="1"/>
  <c r="J198" i="17"/>
  <c r="K198" i="17" s="1"/>
  <c r="M198" i="17" s="1"/>
  <c r="AA197" i="17"/>
  <c r="Y197" i="17"/>
  <c r="J197" i="17"/>
  <c r="K197" i="17" s="1"/>
  <c r="M197" i="17" s="1"/>
  <c r="Y196" i="17"/>
  <c r="AA196" i="17" s="1"/>
  <c r="M196" i="17"/>
  <c r="K196" i="17"/>
  <c r="J196" i="17"/>
  <c r="AA195" i="17"/>
  <c r="Y195" i="17"/>
  <c r="J195" i="17"/>
  <c r="K195" i="17" s="1"/>
  <c r="M195" i="17" s="1"/>
  <c r="Y194" i="17"/>
  <c r="AA194" i="17" s="1"/>
  <c r="K194" i="17"/>
  <c r="M194" i="17" s="1"/>
  <c r="J194" i="17"/>
  <c r="AA193" i="17"/>
  <c r="Y193" i="17"/>
  <c r="K193" i="17"/>
  <c r="M193" i="17" s="1"/>
  <c r="J193" i="17"/>
  <c r="AA192" i="17"/>
  <c r="Y192" i="17"/>
  <c r="M192" i="17"/>
  <c r="K192" i="17"/>
  <c r="J192" i="17"/>
  <c r="AA191" i="17"/>
  <c r="Y191" i="17"/>
  <c r="K191" i="17"/>
  <c r="M191" i="17" s="1"/>
  <c r="J191" i="17"/>
  <c r="AA190" i="17"/>
  <c r="Y190" i="17"/>
  <c r="J190" i="17"/>
  <c r="K190" i="17" s="1"/>
  <c r="M190" i="17" s="1"/>
  <c r="AA189" i="17"/>
  <c r="Y189" i="17"/>
  <c r="M189" i="17"/>
  <c r="J189" i="17"/>
  <c r="K189" i="17" s="1"/>
  <c r="Y188" i="17"/>
  <c r="AA188" i="17" s="1"/>
  <c r="K188" i="17"/>
  <c r="M188" i="17" s="1"/>
  <c r="J188" i="17"/>
  <c r="Y187" i="17"/>
  <c r="AA187" i="17" s="1"/>
  <c r="J187" i="17"/>
  <c r="K187" i="17" s="1"/>
  <c r="M187" i="17" s="1"/>
  <c r="AA186" i="17"/>
  <c r="Y186" i="17"/>
  <c r="K186" i="17"/>
  <c r="M186" i="17" s="1"/>
  <c r="J186" i="17"/>
  <c r="AA185" i="17"/>
  <c r="Y185" i="17"/>
  <c r="M185" i="17"/>
  <c r="K185" i="17"/>
  <c r="J185" i="17"/>
  <c r="Y184" i="17"/>
  <c r="AA184" i="17" s="1"/>
  <c r="AA204" i="17" s="1"/>
  <c r="K184" i="17"/>
  <c r="M184" i="17" s="1"/>
  <c r="J184" i="17"/>
  <c r="Z183" i="17"/>
  <c r="W183" i="17"/>
  <c r="V183" i="17"/>
  <c r="U183" i="17"/>
  <c r="S183" i="17"/>
  <c r="M183" i="17"/>
  <c r="K183" i="17"/>
  <c r="J183" i="17"/>
  <c r="AA182" i="17"/>
  <c r="Y182" i="17"/>
  <c r="X182" i="17"/>
  <c r="L182" i="17"/>
  <c r="J182" i="17"/>
  <c r="I182" i="17"/>
  <c r="H182" i="17"/>
  <c r="G182" i="17"/>
  <c r="F182" i="17"/>
  <c r="E182" i="17"/>
  <c r="Y181" i="17"/>
  <c r="AA181" i="17" s="1"/>
  <c r="X181" i="17"/>
  <c r="K181" i="17"/>
  <c r="M181" i="17" s="1"/>
  <c r="X180" i="17"/>
  <c r="Y180" i="17" s="1"/>
  <c r="AA180" i="17" s="1"/>
  <c r="K180" i="17"/>
  <c r="M180" i="17" s="1"/>
  <c r="X179" i="17"/>
  <c r="Y179" i="17" s="1"/>
  <c r="AA179" i="17" s="1"/>
  <c r="M179" i="17"/>
  <c r="K179" i="17"/>
  <c r="X178" i="17"/>
  <c r="Y178" i="17" s="1"/>
  <c r="AA178" i="17" s="1"/>
  <c r="M178" i="17"/>
  <c r="K178" i="17"/>
  <c r="AA177" i="17"/>
  <c r="Y177" i="17"/>
  <c r="X177" i="17"/>
  <c r="M177" i="17"/>
  <c r="K177" i="17"/>
  <c r="AA176" i="17"/>
  <c r="Y176" i="17"/>
  <c r="X176" i="17"/>
  <c r="M176" i="17"/>
  <c r="K176" i="17"/>
  <c r="Y175" i="17"/>
  <c r="AA175" i="17" s="1"/>
  <c r="X175" i="17"/>
  <c r="M175" i="17"/>
  <c r="K175" i="17"/>
  <c r="X174" i="17"/>
  <c r="Y174" i="17" s="1"/>
  <c r="AA174" i="17" s="1"/>
  <c r="K174" i="17"/>
  <c r="M174" i="17" s="1"/>
  <c r="Y173" i="17"/>
  <c r="AA173" i="17" s="1"/>
  <c r="X173" i="17"/>
  <c r="K173" i="17"/>
  <c r="M173" i="17" s="1"/>
  <c r="X172" i="17"/>
  <c r="Y172" i="17" s="1"/>
  <c r="AA172" i="17" s="1"/>
  <c r="K172" i="17"/>
  <c r="M172" i="17" s="1"/>
  <c r="X171" i="17"/>
  <c r="Y171" i="17" s="1"/>
  <c r="AA171" i="17" s="1"/>
  <c r="M171" i="17"/>
  <c r="K171" i="17"/>
  <c r="X170" i="17"/>
  <c r="Y170" i="17" s="1"/>
  <c r="AA170" i="17" s="1"/>
  <c r="M170" i="17"/>
  <c r="K170" i="17"/>
  <c r="Y169" i="17"/>
  <c r="AA169" i="17" s="1"/>
  <c r="X169" i="17"/>
  <c r="M169" i="17"/>
  <c r="K169" i="17"/>
  <c r="AA168" i="17"/>
  <c r="Y168" i="17"/>
  <c r="X168" i="17"/>
  <c r="K168" i="17"/>
  <c r="M168" i="17" s="1"/>
  <c r="Y167" i="17"/>
  <c r="AA167" i="17" s="1"/>
  <c r="X167" i="17"/>
  <c r="M167" i="17"/>
  <c r="K167" i="17"/>
  <c r="X166" i="17"/>
  <c r="Y166" i="17" s="1"/>
  <c r="AA166" i="17" s="1"/>
  <c r="K166" i="17"/>
  <c r="M166" i="17" s="1"/>
  <c r="Y165" i="17"/>
  <c r="AA165" i="17" s="1"/>
  <c r="X165" i="17"/>
  <c r="K165" i="17"/>
  <c r="M165" i="17" s="1"/>
  <c r="X164" i="17"/>
  <c r="Y164" i="17" s="1"/>
  <c r="AA164" i="17" s="1"/>
  <c r="K164" i="17"/>
  <c r="M164" i="17" s="1"/>
  <c r="X163" i="17"/>
  <c r="Y163" i="17" s="1"/>
  <c r="AA163" i="17" s="1"/>
  <c r="M163" i="17"/>
  <c r="K163" i="17"/>
  <c r="AA162" i="17"/>
  <c r="X162" i="17"/>
  <c r="Y162" i="17" s="1"/>
  <c r="M162" i="17"/>
  <c r="K162" i="17"/>
  <c r="Y161" i="17"/>
  <c r="AA161" i="17" s="1"/>
  <c r="X161" i="17"/>
  <c r="M161" i="17"/>
  <c r="K161" i="17"/>
  <c r="AA160" i="17"/>
  <c r="Y160" i="17"/>
  <c r="X160" i="17"/>
  <c r="K160" i="17"/>
  <c r="M160" i="17" s="1"/>
  <c r="Y159" i="17"/>
  <c r="AA159" i="17" s="1"/>
  <c r="X159" i="17"/>
  <c r="M159" i="17"/>
  <c r="K159" i="17"/>
  <c r="X158" i="17"/>
  <c r="Y158" i="17" s="1"/>
  <c r="AA158" i="17" s="1"/>
  <c r="K158" i="17"/>
  <c r="M158" i="17" s="1"/>
  <c r="Z157" i="17"/>
  <c r="X157" i="17"/>
  <c r="W157" i="17"/>
  <c r="Y157" i="17" s="1"/>
  <c r="V157" i="17"/>
  <c r="U157" i="17"/>
  <c r="S157" i="17"/>
  <c r="M157" i="17"/>
  <c r="K157" i="17"/>
  <c r="Y156" i="17"/>
  <c r="AA156" i="17" s="1"/>
  <c r="M156" i="17"/>
  <c r="K156" i="17"/>
  <c r="AA155" i="17"/>
  <c r="Y155" i="17"/>
  <c r="M155" i="17"/>
  <c r="K155" i="17"/>
  <c r="Y154" i="17"/>
  <c r="AA154" i="17" s="1"/>
  <c r="L154" i="17"/>
  <c r="I154" i="17"/>
  <c r="H154" i="17"/>
  <c r="G154" i="17"/>
  <c r="F154" i="17"/>
  <c r="E154" i="17"/>
  <c r="Y153" i="17"/>
  <c r="AA153" i="17" s="1"/>
  <c r="K153" i="17"/>
  <c r="M153" i="17" s="1"/>
  <c r="J153" i="17"/>
  <c r="Y152" i="17"/>
  <c r="AA152" i="17" s="1"/>
  <c r="J152" i="17"/>
  <c r="K152" i="17" s="1"/>
  <c r="M152" i="17" s="1"/>
  <c r="Y151" i="17"/>
  <c r="AA151" i="17" s="1"/>
  <c r="J151" i="17"/>
  <c r="K151" i="17" s="1"/>
  <c r="M151" i="17" s="1"/>
  <c r="AA150" i="17"/>
  <c r="Y150" i="17"/>
  <c r="M150" i="17"/>
  <c r="J150" i="17"/>
  <c r="K150" i="17" s="1"/>
  <c r="AA149" i="17"/>
  <c r="Y149" i="17"/>
  <c r="K149" i="17"/>
  <c r="M149" i="17" s="1"/>
  <c r="J149" i="17"/>
  <c r="AA148" i="17"/>
  <c r="Y148" i="17"/>
  <c r="M148" i="17"/>
  <c r="K148" i="17"/>
  <c r="J148" i="17"/>
  <c r="Y147" i="17"/>
  <c r="AA147" i="17" s="1"/>
  <c r="K147" i="17"/>
  <c r="M147" i="17" s="1"/>
  <c r="J147" i="17"/>
  <c r="AA146" i="17"/>
  <c r="Y146" i="17"/>
  <c r="J146" i="17"/>
  <c r="K146" i="17" s="1"/>
  <c r="M146" i="17" s="1"/>
  <c r="Y145" i="17"/>
  <c r="AA145" i="17" s="1"/>
  <c r="K145" i="17"/>
  <c r="M145" i="17" s="1"/>
  <c r="J145" i="17"/>
  <c r="Y144" i="17"/>
  <c r="AA144" i="17" s="1"/>
  <c r="M144" i="17"/>
  <c r="J144" i="17"/>
  <c r="K144" i="17" s="1"/>
  <c r="Z143" i="17"/>
  <c r="X143" i="17"/>
  <c r="W143" i="17"/>
  <c r="V143" i="17"/>
  <c r="U143" i="17"/>
  <c r="T143" i="17"/>
  <c r="T157" i="17" s="1"/>
  <c r="S143" i="17"/>
  <c r="M143" i="17"/>
  <c r="K143" i="17"/>
  <c r="J143" i="17"/>
  <c r="Y142" i="17"/>
  <c r="AA142" i="17" s="1"/>
  <c r="K142" i="17"/>
  <c r="M142" i="17" s="1"/>
  <c r="J142" i="17"/>
  <c r="AA141" i="17"/>
  <c r="Y141" i="17"/>
  <c r="J141" i="17"/>
  <c r="K141" i="17" s="1"/>
  <c r="M141" i="17" s="1"/>
  <c r="Y140" i="17"/>
  <c r="AA140" i="17" s="1"/>
  <c r="K140" i="17"/>
  <c r="M140" i="17" s="1"/>
  <c r="J140" i="17"/>
  <c r="Y139" i="17"/>
  <c r="AA139" i="17" s="1"/>
  <c r="M139" i="17"/>
  <c r="J139" i="17"/>
  <c r="K139" i="17" s="1"/>
  <c r="Y138" i="17"/>
  <c r="AA138" i="17" s="1"/>
  <c r="J138" i="17"/>
  <c r="K138" i="17" s="1"/>
  <c r="M138" i="17" s="1"/>
  <c r="AA137" i="17"/>
  <c r="Y137" i="17"/>
  <c r="J137" i="17"/>
  <c r="K137" i="17" s="1"/>
  <c r="M137" i="17" s="1"/>
  <c r="AA136" i="17"/>
  <c r="Y136" i="17"/>
  <c r="K136" i="17"/>
  <c r="M136" i="17" s="1"/>
  <c r="J136" i="17"/>
  <c r="AA135" i="17"/>
  <c r="Y135" i="17"/>
  <c r="M135" i="17"/>
  <c r="K135" i="17"/>
  <c r="J135" i="17"/>
  <c r="Y134" i="17"/>
  <c r="AA134" i="17" s="1"/>
  <c r="K134" i="17"/>
  <c r="M134" i="17" s="1"/>
  <c r="J134" i="17"/>
  <c r="AA133" i="17"/>
  <c r="Y133" i="17"/>
  <c r="K133" i="17"/>
  <c r="M133" i="17" s="1"/>
  <c r="J133" i="17"/>
  <c r="Y132" i="17"/>
  <c r="AA132" i="17" s="1"/>
  <c r="K132" i="17"/>
  <c r="M132" i="17" s="1"/>
  <c r="J132" i="17"/>
  <c r="Y131" i="17"/>
  <c r="AA131" i="17" s="1"/>
  <c r="J131" i="17"/>
  <c r="Y130" i="17"/>
  <c r="AA130" i="17" s="1"/>
  <c r="L130" i="17"/>
  <c r="I130" i="17"/>
  <c r="H130" i="17"/>
  <c r="G130" i="17"/>
  <c r="F130" i="17"/>
  <c r="E130" i="17"/>
  <c r="Y129" i="17"/>
  <c r="AA129" i="17" s="1"/>
  <c r="J129" i="17"/>
  <c r="K129" i="17" s="1"/>
  <c r="M129" i="17" s="1"/>
  <c r="Y128" i="17"/>
  <c r="AA128" i="17" s="1"/>
  <c r="J128" i="17"/>
  <c r="K128" i="17" s="1"/>
  <c r="M128" i="17" s="1"/>
  <c r="AA127" i="17"/>
  <c r="Y127" i="17"/>
  <c r="M127" i="17"/>
  <c r="J127" i="17"/>
  <c r="K127" i="17" s="1"/>
  <c r="AA126" i="17"/>
  <c r="Y126" i="17"/>
  <c r="K126" i="17"/>
  <c r="M126" i="17" s="1"/>
  <c r="J126" i="17"/>
  <c r="AA125" i="17"/>
  <c r="Y125" i="17"/>
  <c r="M125" i="17"/>
  <c r="K125" i="17"/>
  <c r="J125" i="17"/>
  <c r="Y124" i="17"/>
  <c r="AA124" i="17" s="1"/>
  <c r="K124" i="17"/>
  <c r="M124" i="17" s="1"/>
  <c r="J124" i="17"/>
  <c r="AA123" i="17"/>
  <c r="Y123" i="17"/>
  <c r="J123" i="17"/>
  <c r="K123" i="17" s="1"/>
  <c r="M123" i="17" s="1"/>
  <c r="Z122" i="17"/>
  <c r="X122" i="17"/>
  <c r="W122" i="17"/>
  <c r="V122" i="17"/>
  <c r="U122" i="17"/>
  <c r="T122" i="17"/>
  <c r="S122" i="17"/>
  <c r="J122" i="17"/>
  <c r="K122" i="17" s="1"/>
  <c r="X121" i="17"/>
  <c r="Y121" i="17" s="1"/>
  <c r="AA121" i="17" s="1"/>
  <c r="L121" i="17"/>
  <c r="J121" i="17"/>
  <c r="I121" i="17"/>
  <c r="H121" i="17"/>
  <c r="G121" i="17"/>
  <c r="F121" i="17"/>
  <c r="E121" i="17"/>
  <c r="Y120" i="17"/>
  <c r="AA120" i="17" s="1"/>
  <c r="X120" i="17"/>
  <c r="M120" i="17"/>
  <c r="K120" i="17"/>
  <c r="X119" i="17"/>
  <c r="Y119" i="17" s="1"/>
  <c r="AA119" i="17" s="1"/>
  <c r="K119" i="17"/>
  <c r="M119" i="17" s="1"/>
  <c r="Y118" i="17"/>
  <c r="AA118" i="17" s="1"/>
  <c r="X118" i="17"/>
  <c r="K118" i="17"/>
  <c r="M118" i="17" s="1"/>
  <c r="AA117" i="17"/>
  <c r="X117" i="17"/>
  <c r="Y117" i="17" s="1"/>
  <c r="K117" i="17"/>
  <c r="M117" i="17" s="1"/>
  <c r="X116" i="17"/>
  <c r="Y116" i="17" s="1"/>
  <c r="AA116" i="17" s="1"/>
  <c r="M116" i="17"/>
  <c r="K116" i="17"/>
  <c r="AA115" i="17"/>
  <c r="X115" i="17"/>
  <c r="Y115" i="17" s="1"/>
  <c r="M115" i="17"/>
  <c r="K115" i="17"/>
  <c r="Y114" i="17"/>
  <c r="AA114" i="17" s="1"/>
  <c r="X114" i="17"/>
  <c r="M114" i="17"/>
  <c r="K114" i="17"/>
  <c r="AA113" i="17"/>
  <c r="Y113" i="17"/>
  <c r="X113" i="17"/>
  <c r="K113" i="17"/>
  <c r="M113" i="17" s="1"/>
  <c r="Y112" i="17"/>
  <c r="AA112" i="17" s="1"/>
  <c r="X112" i="17"/>
  <c r="M112" i="17"/>
  <c r="K112" i="17"/>
  <c r="Y111" i="17"/>
  <c r="AA111" i="17" s="1"/>
  <c r="X111" i="17"/>
  <c r="K111" i="17"/>
  <c r="M111" i="17" s="1"/>
  <c r="Y110" i="17"/>
  <c r="AA110" i="17" s="1"/>
  <c r="X110" i="17"/>
  <c r="K110" i="17"/>
  <c r="M110" i="17" s="1"/>
  <c r="AA109" i="17"/>
  <c r="X109" i="17"/>
  <c r="Y109" i="17" s="1"/>
  <c r="K109" i="17"/>
  <c r="M109" i="17" s="1"/>
  <c r="X108" i="17"/>
  <c r="Y108" i="17" s="1"/>
  <c r="AA108" i="17" s="1"/>
  <c r="M108" i="17"/>
  <c r="K108" i="17"/>
  <c r="AA107" i="17"/>
  <c r="X107" i="17"/>
  <c r="Y107" i="17" s="1"/>
  <c r="M107" i="17"/>
  <c r="K107" i="17"/>
  <c r="AA106" i="17"/>
  <c r="Y106" i="17"/>
  <c r="X106" i="17"/>
  <c r="M106" i="17"/>
  <c r="K106" i="17"/>
  <c r="Z105" i="17"/>
  <c r="W105" i="17"/>
  <c r="V105" i="17"/>
  <c r="U105" i="17"/>
  <c r="T105" i="17"/>
  <c r="S105" i="17"/>
  <c r="M105" i="17"/>
  <c r="K105" i="17"/>
  <c r="AA104" i="17"/>
  <c r="Y104" i="17"/>
  <c r="X104" i="17"/>
  <c r="M104" i="17"/>
  <c r="K104" i="17"/>
  <c r="AA103" i="17"/>
  <c r="Y103" i="17"/>
  <c r="X103" i="17"/>
  <c r="M103" i="17"/>
  <c r="K103" i="17"/>
  <c r="Y102" i="17"/>
  <c r="AA102" i="17" s="1"/>
  <c r="X102" i="17"/>
  <c r="M102" i="17"/>
  <c r="K102" i="17"/>
  <c r="X101" i="17"/>
  <c r="Y101" i="17" s="1"/>
  <c r="AA101" i="17" s="1"/>
  <c r="K101" i="17"/>
  <c r="M101" i="17" s="1"/>
  <c r="Y100" i="17"/>
  <c r="AA100" i="17" s="1"/>
  <c r="X100" i="17"/>
  <c r="L100" i="17"/>
  <c r="J100" i="17"/>
  <c r="I100" i="17"/>
  <c r="H100" i="17"/>
  <c r="G100" i="17"/>
  <c r="F100" i="17"/>
  <c r="E100" i="17"/>
  <c r="Y99" i="17"/>
  <c r="AA99" i="17" s="1"/>
  <c r="X99" i="17"/>
  <c r="M99" i="17"/>
  <c r="K99" i="17"/>
  <c r="AA98" i="17"/>
  <c r="Y98" i="17"/>
  <c r="X98" i="17"/>
  <c r="K98" i="17"/>
  <c r="M98" i="17" s="1"/>
  <c r="Y97" i="17"/>
  <c r="AA97" i="17" s="1"/>
  <c r="X97" i="17"/>
  <c r="M97" i="17"/>
  <c r="K97" i="17"/>
  <c r="Y96" i="17"/>
  <c r="AA96" i="17" s="1"/>
  <c r="X96" i="17"/>
  <c r="K96" i="17"/>
  <c r="M96" i="17" s="1"/>
  <c r="Y95" i="17"/>
  <c r="AA95" i="17" s="1"/>
  <c r="X95" i="17"/>
  <c r="K95" i="17"/>
  <c r="M95" i="17" s="1"/>
  <c r="AA94" i="17"/>
  <c r="X94" i="17"/>
  <c r="Y94" i="17" s="1"/>
  <c r="K94" i="17"/>
  <c r="M94" i="17" s="1"/>
  <c r="X93" i="17"/>
  <c r="Y93" i="17" s="1"/>
  <c r="AA93" i="17" s="1"/>
  <c r="M93" i="17"/>
  <c r="K93" i="17"/>
  <c r="AA92" i="17"/>
  <c r="X92" i="17"/>
  <c r="Y92" i="17" s="1"/>
  <c r="M92" i="17"/>
  <c r="K92" i="17"/>
  <c r="AA91" i="17"/>
  <c r="Y91" i="17"/>
  <c r="X91" i="17"/>
  <c r="M91" i="17"/>
  <c r="K91" i="17"/>
  <c r="AA90" i="17"/>
  <c r="Y90" i="17"/>
  <c r="X90" i="17"/>
  <c r="M90" i="17"/>
  <c r="K90" i="17"/>
  <c r="Y89" i="17"/>
  <c r="AA89" i="17" s="1"/>
  <c r="X89" i="17"/>
  <c r="M89" i="17"/>
  <c r="K89" i="17"/>
  <c r="Y88" i="17"/>
  <c r="AA88" i="17" s="1"/>
  <c r="X88" i="17"/>
  <c r="K88" i="17"/>
  <c r="M88" i="17" s="1"/>
  <c r="Y87" i="17"/>
  <c r="AA87" i="17" s="1"/>
  <c r="X87" i="17"/>
  <c r="K87" i="17"/>
  <c r="M87" i="17" s="1"/>
  <c r="AA86" i="17"/>
  <c r="X86" i="17"/>
  <c r="Y86" i="17" s="1"/>
  <c r="K86" i="17"/>
  <c r="M86" i="17" s="1"/>
  <c r="X85" i="17"/>
  <c r="Y85" i="17" s="1"/>
  <c r="AA85" i="17" s="1"/>
  <c r="M85" i="17"/>
  <c r="K85" i="17"/>
  <c r="X84" i="17"/>
  <c r="Y84" i="17" s="1"/>
  <c r="M84" i="17"/>
  <c r="K84" i="17"/>
  <c r="Z83" i="17"/>
  <c r="W83" i="17"/>
  <c r="V83" i="17"/>
  <c r="U83" i="17"/>
  <c r="S83" i="17"/>
  <c r="K83" i="17"/>
  <c r="M83" i="17" s="1"/>
  <c r="Y82" i="17"/>
  <c r="AA82" i="17" s="1"/>
  <c r="X82" i="17"/>
  <c r="M82" i="17"/>
  <c r="K82" i="17"/>
  <c r="X81" i="17"/>
  <c r="Y81" i="17" s="1"/>
  <c r="AA81" i="17" s="1"/>
  <c r="K81" i="17"/>
  <c r="M81" i="17" s="1"/>
  <c r="Y80" i="17"/>
  <c r="AA80" i="17" s="1"/>
  <c r="X80" i="17"/>
  <c r="K80" i="17"/>
  <c r="M80" i="17" s="1"/>
  <c r="X79" i="17"/>
  <c r="Y79" i="17" s="1"/>
  <c r="AA79" i="17" s="1"/>
  <c r="K79" i="17"/>
  <c r="M79" i="17" s="1"/>
  <c r="X78" i="17"/>
  <c r="Y78" i="17" s="1"/>
  <c r="AA78" i="17" s="1"/>
  <c r="L78" i="17"/>
  <c r="I78" i="17"/>
  <c r="H78" i="17"/>
  <c r="G78" i="17"/>
  <c r="F78" i="17"/>
  <c r="E78" i="17"/>
  <c r="Y77" i="17"/>
  <c r="AA77" i="17" s="1"/>
  <c r="X77" i="17"/>
  <c r="M77" i="17"/>
  <c r="K77" i="17"/>
  <c r="J77" i="17"/>
  <c r="Y76" i="17"/>
  <c r="AA76" i="17" s="1"/>
  <c r="X76" i="17"/>
  <c r="J76" i="17"/>
  <c r="K76" i="17" s="1"/>
  <c r="M76" i="17" s="1"/>
  <c r="X75" i="17"/>
  <c r="Y75" i="17" s="1"/>
  <c r="AA75" i="17" s="1"/>
  <c r="M75" i="17"/>
  <c r="J75" i="17"/>
  <c r="K75" i="17" s="1"/>
  <c r="Y74" i="17"/>
  <c r="AA74" i="17" s="1"/>
  <c r="X74" i="17"/>
  <c r="K74" i="17"/>
  <c r="M74" i="17" s="1"/>
  <c r="J74" i="17"/>
  <c r="Y73" i="17"/>
  <c r="AA73" i="17" s="1"/>
  <c r="X73" i="17"/>
  <c r="M73" i="17"/>
  <c r="K73" i="17"/>
  <c r="J73" i="17"/>
  <c r="Y72" i="17"/>
  <c r="AA72" i="17" s="1"/>
  <c r="X72" i="17"/>
  <c r="M72" i="17"/>
  <c r="J72" i="17"/>
  <c r="K72" i="17" s="1"/>
  <c r="X71" i="17"/>
  <c r="Y71" i="17" s="1"/>
  <c r="AA71" i="17" s="1"/>
  <c r="J71" i="17"/>
  <c r="K71" i="17" s="1"/>
  <c r="M71" i="17" s="1"/>
  <c r="Y70" i="17"/>
  <c r="AA70" i="17" s="1"/>
  <c r="X70" i="17"/>
  <c r="J70" i="17"/>
  <c r="K70" i="17" s="1"/>
  <c r="M70" i="17" s="1"/>
  <c r="Y69" i="17"/>
  <c r="AA69" i="17" s="1"/>
  <c r="X69" i="17"/>
  <c r="M69" i="17"/>
  <c r="K69" i="17"/>
  <c r="J69" i="17"/>
  <c r="AA68" i="17"/>
  <c r="Y68" i="17"/>
  <c r="X68" i="17"/>
  <c r="J68" i="17"/>
  <c r="K68" i="17" s="1"/>
  <c r="M68" i="17" s="1"/>
  <c r="X67" i="17"/>
  <c r="Y67" i="17" s="1"/>
  <c r="AA67" i="17" s="1"/>
  <c r="J67" i="17"/>
  <c r="K67" i="17" s="1"/>
  <c r="M67" i="17" s="1"/>
  <c r="Y66" i="17"/>
  <c r="AA66" i="17" s="1"/>
  <c r="X66" i="17"/>
  <c r="K66" i="17"/>
  <c r="M66" i="17" s="1"/>
  <c r="J66" i="17"/>
  <c r="Y65" i="17"/>
  <c r="AA65" i="17" s="1"/>
  <c r="X65" i="17"/>
  <c r="M65" i="17"/>
  <c r="K65" i="17"/>
  <c r="J65" i="17"/>
  <c r="Y64" i="17"/>
  <c r="AA64" i="17" s="1"/>
  <c r="X64" i="17"/>
  <c r="M64" i="17"/>
  <c r="J64" i="17"/>
  <c r="K64" i="17" s="1"/>
  <c r="X63" i="17"/>
  <c r="Y63" i="17" s="1"/>
  <c r="AA63" i="17" s="1"/>
  <c r="J63" i="17"/>
  <c r="K63" i="17" s="1"/>
  <c r="M63" i="17" s="1"/>
  <c r="Y62" i="17"/>
  <c r="X62" i="17"/>
  <c r="J62" i="17"/>
  <c r="K62" i="17" s="1"/>
  <c r="M62" i="17" s="1"/>
  <c r="Z61" i="17"/>
  <c r="X61" i="17"/>
  <c r="W61" i="17"/>
  <c r="V61" i="17"/>
  <c r="U61" i="17"/>
  <c r="T61" i="17"/>
  <c r="S61" i="17"/>
  <c r="M61" i="17"/>
  <c r="J61" i="17"/>
  <c r="K61" i="17" s="1"/>
  <c r="AA60" i="17"/>
  <c r="Y60" i="17"/>
  <c r="M60" i="17"/>
  <c r="K60" i="17"/>
  <c r="J60" i="17"/>
  <c r="AA59" i="17"/>
  <c r="Y59" i="17"/>
  <c r="M59" i="17"/>
  <c r="K59" i="17"/>
  <c r="J59" i="17"/>
  <c r="AA58" i="17"/>
  <c r="Y58" i="17"/>
  <c r="K58" i="17"/>
  <c r="M58" i="17" s="1"/>
  <c r="J58" i="17"/>
  <c r="AA57" i="17"/>
  <c r="Y57" i="17"/>
  <c r="J57" i="17"/>
  <c r="K57" i="17" s="1"/>
  <c r="M57" i="17" s="1"/>
  <c r="Y56" i="17"/>
  <c r="AA56" i="17" s="1"/>
  <c r="K56" i="17"/>
  <c r="M56" i="17" s="1"/>
  <c r="J56" i="17"/>
  <c r="Y55" i="17"/>
  <c r="AA55" i="17" s="1"/>
  <c r="M55" i="17"/>
  <c r="J55" i="17"/>
  <c r="K55" i="17" s="1"/>
  <c r="Y54" i="17"/>
  <c r="AA54" i="17" s="1"/>
  <c r="J54" i="17"/>
  <c r="K54" i="17" s="1"/>
  <c r="M54" i="17" s="1"/>
  <c r="AA53" i="17"/>
  <c r="Y53" i="17"/>
  <c r="M53" i="17"/>
  <c r="J53" i="17"/>
  <c r="K53" i="17" s="1"/>
  <c r="AA52" i="17"/>
  <c r="Y52" i="17"/>
  <c r="K52" i="17"/>
  <c r="M52" i="17" s="1"/>
  <c r="J52" i="17"/>
  <c r="AA51" i="17"/>
  <c r="Y51" i="17"/>
  <c r="M51" i="17"/>
  <c r="K51" i="17"/>
  <c r="J51" i="17"/>
  <c r="Y50" i="17"/>
  <c r="AA50" i="17" s="1"/>
  <c r="K50" i="17"/>
  <c r="M50" i="17" s="1"/>
  <c r="J50" i="17"/>
  <c r="AA49" i="17"/>
  <c r="Y49" i="17"/>
  <c r="K49" i="17"/>
  <c r="M49" i="17" s="1"/>
  <c r="J49" i="17"/>
  <c r="Y48" i="17"/>
  <c r="AA48" i="17" s="1"/>
  <c r="K48" i="17"/>
  <c r="M48" i="17" s="1"/>
  <c r="J48" i="17"/>
  <c r="Y47" i="17"/>
  <c r="AA47" i="17" s="1"/>
  <c r="J47" i="17"/>
  <c r="Y46" i="17"/>
  <c r="AA46" i="17" s="1"/>
  <c r="L46" i="17"/>
  <c r="J46" i="17"/>
  <c r="I46" i="17"/>
  <c r="H46" i="17"/>
  <c r="G46" i="17"/>
  <c r="F46" i="17"/>
  <c r="E46" i="17"/>
  <c r="Y45" i="17"/>
  <c r="AA45" i="17" s="1"/>
  <c r="M45" i="17"/>
  <c r="K45" i="17"/>
  <c r="AA44" i="17"/>
  <c r="Y44" i="17"/>
  <c r="M44" i="17"/>
  <c r="K44" i="17"/>
  <c r="Y43" i="17"/>
  <c r="AA43" i="17" s="1"/>
  <c r="M43" i="17"/>
  <c r="K43" i="17"/>
  <c r="AA42" i="17"/>
  <c r="Y42" i="17"/>
  <c r="K42" i="17"/>
  <c r="M42" i="17" s="1"/>
  <c r="Y41" i="17"/>
  <c r="AA41" i="17" s="1"/>
  <c r="M41" i="17"/>
  <c r="K41" i="17"/>
  <c r="AA40" i="17"/>
  <c r="Y40" i="17"/>
  <c r="M40" i="17"/>
  <c r="K40" i="17"/>
  <c r="Y39" i="17"/>
  <c r="AA39" i="17" s="1"/>
  <c r="M39" i="17"/>
  <c r="K39" i="17"/>
  <c r="AA38" i="17"/>
  <c r="Y38" i="17"/>
  <c r="K38" i="17"/>
  <c r="M38" i="17" s="1"/>
  <c r="Y37" i="17"/>
  <c r="AA37" i="17" s="1"/>
  <c r="M37" i="17"/>
  <c r="K37" i="17"/>
  <c r="AA36" i="17"/>
  <c r="Y36" i="17"/>
  <c r="K36" i="17"/>
  <c r="M36" i="17" s="1"/>
  <c r="Y35" i="17"/>
  <c r="AA35" i="17" s="1"/>
  <c r="M35" i="17"/>
  <c r="K35" i="17"/>
  <c r="AA34" i="17"/>
  <c r="Y34" i="17"/>
  <c r="K34" i="17"/>
  <c r="M34" i="17" s="1"/>
  <c r="Y33" i="17"/>
  <c r="AA33" i="17" s="1"/>
  <c r="M33" i="17"/>
  <c r="K33" i="17"/>
  <c r="AA32" i="17"/>
  <c r="Y32" i="17"/>
  <c r="M32" i="17"/>
  <c r="K32" i="17"/>
  <c r="Y31" i="17"/>
  <c r="AA31" i="17" s="1"/>
  <c r="M31" i="17"/>
  <c r="K31" i="17"/>
  <c r="AA30" i="17"/>
  <c r="Y30" i="17"/>
  <c r="K30" i="17"/>
  <c r="M30" i="17" s="1"/>
  <c r="Y29" i="17"/>
  <c r="AA29" i="17" s="1"/>
  <c r="M29" i="17"/>
  <c r="K29" i="17"/>
  <c r="AA28" i="17"/>
  <c r="Y28" i="17"/>
  <c r="M28" i="17"/>
  <c r="K28" i="17"/>
  <c r="Y27" i="17"/>
  <c r="M27" i="17"/>
  <c r="K27" i="17"/>
  <c r="AA26" i="17"/>
  <c r="Z26" i="17"/>
  <c r="X26" i="17"/>
  <c r="W26" i="17"/>
  <c r="V26" i="17"/>
  <c r="U26" i="17"/>
  <c r="T26" i="17"/>
  <c r="S26" i="17"/>
  <c r="K26" i="17"/>
  <c r="M26" i="17" s="1"/>
  <c r="AA25" i="17"/>
  <c r="Y25" i="17"/>
  <c r="T25" i="17"/>
  <c r="M25" i="17"/>
  <c r="K25" i="17"/>
  <c r="Y24" i="17"/>
  <c r="T24" i="17"/>
  <c r="AA24" i="17" s="1"/>
  <c r="L24" i="17"/>
  <c r="I24" i="17"/>
  <c r="H24" i="17"/>
  <c r="G24" i="17"/>
  <c r="F24" i="17"/>
  <c r="E24" i="17"/>
  <c r="Y23" i="17"/>
  <c r="T23" i="17"/>
  <c r="M23" i="17"/>
  <c r="K23" i="17"/>
  <c r="J23" i="17"/>
  <c r="Y22" i="17"/>
  <c r="AA22" i="17" s="1"/>
  <c r="T22" i="17"/>
  <c r="J22" i="17"/>
  <c r="K22" i="17" s="1"/>
  <c r="M22" i="17" s="1"/>
  <c r="Y21" i="17"/>
  <c r="T21" i="17"/>
  <c r="AA21" i="17" s="1"/>
  <c r="M21" i="17"/>
  <c r="J21" i="17"/>
  <c r="K21" i="17" s="1"/>
  <c r="AA20" i="17"/>
  <c r="Y20" i="17"/>
  <c r="T20" i="17"/>
  <c r="J20" i="17"/>
  <c r="K20" i="17" s="1"/>
  <c r="M20" i="17" s="1"/>
  <c r="Y19" i="17"/>
  <c r="T19" i="17"/>
  <c r="AA19" i="17" s="1"/>
  <c r="K19" i="17"/>
  <c r="M19" i="17" s="1"/>
  <c r="J19" i="17"/>
  <c r="AA18" i="17"/>
  <c r="Y18" i="17"/>
  <c r="T18" i="17"/>
  <c r="K18" i="17"/>
  <c r="M18" i="17" s="1"/>
  <c r="J18" i="17"/>
  <c r="AA17" i="17"/>
  <c r="Y17" i="17"/>
  <c r="T17" i="17"/>
  <c r="J17" i="17"/>
  <c r="K17" i="17" s="1"/>
  <c r="M17" i="17" s="1"/>
  <c r="Y16" i="17"/>
  <c r="T16" i="17"/>
  <c r="AA16" i="17" s="1"/>
  <c r="K16" i="17"/>
  <c r="M16" i="17" s="1"/>
  <c r="J16" i="17"/>
  <c r="Y15" i="17"/>
  <c r="T15" i="17"/>
  <c r="K15" i="17"/>
  <c r="M15" i="17" s="1"/>
  <c r="J15" i="17"/>
  <c r="Y14" i="17"/>
  <c r="AA14" i="17" s="1"/>
  <c r="T14" i="17"/>
  <c r="J14" i="17"/>
  <c r="K14" i="17" s="1"/>
  <c r="M14" i="17" s="1"/>
  <c r="Y13" i="17"/>
  <c r="T13" i="17"/>
  <c r="AA13" i="17" s="1"/>
  <c r="M13" i="17"/>
  <c r="J13" i="17"/>
  <c r="K13" i="17" s="1"/>
  <c r="AA12" i="17"/>
  <c r="Y12" i="17"/>
  <c r="T12" i="17"/>
  <c r="J12" i="17"/>
  <c r="K12" i="17" s="1"/>
  <c r="M12" i="17" s="1"/>
  <c r="Y11" i="17"/>
  <c r="T11" i="17"/>
  <c r="AA11" i="17" s="1"/>
  <c r="K11" i="17"/>
  <c r="M11" i="17" s="1"/>
  <c r="J11" i="17"/>
  <c r="Y10" i="17"/>
  <c r="AA10" i="17" s="1"/>
  <c r="T10" i="17"/>
  <c r="K10" i="17"/>
  <c r="M10" i="17" s="1"/>
  <c r="J10" i="17"/>
  <c r="AA9" i="17"/>
  <c r="Y9" i="17"/>
  <c r="T9" i="17"/>
  <c r="J9" i="17"/>
  <c r="K9" i="17" s="1"/>
  <c r="M9" i="17" s="1"/>
  <c r="Y8" i="17"/>
  <c r="Y26" i="17" s="1"/>
  <c r="T8" i="17"/>
  <c r="K8" i="17"/>
  <c r="M8" i="17" s="1"/>
  <c r="J8" i="17"/>
  <c r="Y7" i="17"/>
  <c r="T7" i="17"/>
  <c r="AA7" i="17" s="1"/>
  <c r="M7" i="17"/>
  <c r="K7" i="17"/>
  <c r="J7" i="17"/>
  <c r="Q47" i="12"/>
  <c r="P47" i="12"/>
  <c r="M47" i="12"/>
  <c r="L47" i="12"/>
  <c r="K47" i="12"/>
  <c r="H47" i="12"/>
  <c r="G47" i="12"/>
  <c r="E47" i="12"/>
  <c r="D47" i="12"/>
  <c r="S46" i="12"/>
  <c r="R46" i="12"/>
  <c r="F46" i="12"/>
  <c r="J46" i="12" s="1"/>
  <c r="T46" i="12" s="1"/>
  <c r="T45" i="12"/>
  <c r="S45" i="12"/>
  <c r="R45" i="12"/>
  <c r="O45" i="12"/>
  <c r="J45" i="12"/>
  <c r="I45" i="12"/>
  <c r="F45" i="12"/>
  <c r="S44" i="12"/>
  <c r="R44" i="12"/>
  <c r="O44" i="12"/>
  <c r="I44" i="12"/>
  <c r="J44" i="12" s="1"/>
  <c r="T44" i="12" s="1"/>
  <c r="F44" i="12"/>
  <c r="R43" i="12"/>
  <c r="O43" i="12"/>
  <c r="J43" i="12"/>
  <c r="T43" i="12" s="1"/>
  <c r="I43" i="12"/>
  <c r="F43" i="12"/>
  <c r="S43" i="12" s="1"/>
  <c r="R42" i="12"/>
  <c r="O42" i="12"/>
  <c r="I42" i="12"/>
  <c r="J42" i="12" s="1"/>
  <c r="T42" i="12" s="1"/>
  <c r="F42" i="12"/>
  <c r="S42" i="12" s="1"/>
  <c r="R41" i="12"/>
  <c r="N41" i="12"/>
  <c r="O41" i="12" s="1"/>
  <c r="I41" i="12"/>
  <c r="J41" i="12" s="1"/>
  <c r="T41" i="12" s="1"/>
  <c r="F41" i="12"/>
  <c r="S41" i="12" s="1"/>
  <c r="R40" i="12"/>
  <c r="N40" i="12"/>
  <c r="O40" i="12" s="1"/>
  <c r="I40" i="12"/>
  <c r="J40" i="12" s="1"/>
  <c r="T40" i="12" s="1"/>
  <c r="F40" i="12"/>
  <c r="S40" i="12" s="1"/>
  <c r="R39" i="12"/>
  <c r="O39" i="12"/>
  <c r="J39" i="12"/>
  <c r="T39" i="12" s="1"/>
  <c r="I39" i="12"/>
  <c r="F39" i="12"/>
  <c r="S39" i="12" s="1"/>
  <c r="R38" i="12"/>
  <c r="O38" i="12"/>
  <c r="I38" i="12"/>
  <c r="F38" i="12"/>
  <c r="S38" i="12" s="1"/>
  <c r="R37" i="12"/>
  <c r="N37" i="12"/>
  <c r="O37" i="12" s="1"/>
  <c r="I37" i="12"/>
  <c r="F37" i="12"/>
  <c r="J37" i="12" s="1"/>
  <c r="R36" i="12"/>
  <c r="O36" i="12"/>
  <c r="I36" i="12"/>
  <c r="F36" i="12"/>
  <c r="J36" i="12" s="1"/>
  <c r="T36" i="12" s="1"/>
  <c r="R35" i="12"/>
  <c r="O35" i="12"/>
  <c r="N35" i="12"/>
  <c r="I35" i="12"/>
  <c r="F35" i="12"/>
  <c r="J35" i="12" s="1"/>
  <c r="T35" i="12" s="1"/>
  <c r="S34" i="12"/>
  <c r="R34" i="12"/>
  <c r="O34" i="12"/>
  <c r="I34" i="12"/>
  <c r="F34" i="12"/>
  <c r="J34" i="12" s="1"/>
  <c r="T34" i="12" s="1"/>
  <c r="T33" i="12"/>
  <c r="S33" i="12"/>
  <c r="R33" i="12"/>
  <c r="O33" i="12"/>
  <c r="J33" i="12"/>
  <c r="I33" i="12"/>
  <c r="F33" i="12"/>
  <c r="S32" i="12"/>
  <c r="R32" i="12"/>
  <c r="O32" i="12"/>
  <c r="N32" i="12"/>
  <c r="J32" i="12"/>
  <c r="T32" i="12" s="1"/>
  <c r="I32" i="12"/>
  <c r="F32" i="12"/>
  <c r="S31" i="12"/>
  <c r="R31" i="12"/>
  <c r="O31" i="12"/>
  <c r="N31" i="12"/>
  <c r="J31" i="12"/>
  <c r="T31" i="12" s="1"/>
  <c r="I31" i="12"/>
  <c r="F31" i="12"/>
  <c r="S30" i="12"/>
  <c r="R30" i="12"/>
  <c r="O30" i="12"/>
  <c r="N30" i="12"/>
  <c r="J30" i="12"/>
  <c r="T30" i="12" s="1"/>
  <c r="I30" i="12"/>
  <c r="F30" i="12"/>
  <c r="S29" i="12"/>
  <c r="R29" i="12"/>
  <c r="O29" i="12"/>
  <c r="I29" i="12"/>
  <c r="F29" i="12"/>
  <c r="J29" i="12" s="1"/>
  <c r="T29" i="12" s="1"/>
  <c r="R28" i="12"/>
  <c r="O28" i="12"/>
  <c r="J28" i="12"/>
  <c r="T28" i="12" s="1"/>
  <c r="I28" i="12"/>
  <c r="F28" i="12"/>
  <c r="S28" i="12" s="1"/>
  <c r="R27" i="12"/>
  <c r="O27" i="12"/>
  <c r="I27" i="12"/>
  <c r="J27" i="12" s="1"/>
  <c r="T27" i="12" s="1"/>
  <c r="F27" i="12"/>
  <c r="S27" i="12" s="1"/>
  <c r="R26" i="12"/>
  <c r="O26" i="12"/>
  <c r="J26" i="12"/>
  <c r="T26" i="12" s="1"/>
  <c r="I26" i="12"/>
  <c r="F26" i="12"/>
  <c r="S26" i="12" s="1"/>
  <c r="R25" i="12"/>
  <c r="N25" i="12"/>
  <c r="O25" i="12" s="1"/>
  <c r="J25" i="12"/>
  <c r="I25" i="12"/>
  <c r="F25" i="12"/>
  <c r="S25" i="12" s="1"/>
  <c r="S24" i="12"/>
  <c r="R24" i="12"/>
  <c r="O24" i="12"/>
  <c r="I24" i="12"/>
  <c r="F24" i="12"/>
  <c r="J24" i="12" s="1"/>
  <c r="T24" i="12" s="1"/>
  <c r="R23" i="12"/>
  <c r="O23" i="12"/>
  <c r="I23" i="12"/>
  <c r="F23" i="12"/>
  <c r="F47" i="12" s="1"/>
  <c r="S22" i="12"/>
  <c r="R22" i="12"/>
  <c r="O22" i="12"/>
  <c r="I22" i="12"/>
  <c r="F22" i="12"/>
  <c r="J22" i="12" s="1"/>
  <c r="T22" i="12" s="1"/>
  <c r="S21" i="12"/>
  <c r="R21" i="12"/>
  <c r="N21" i="12"/>
  <c r="O21" i="12" s="1"/>
  <c r="I21" i="12"/>
  <c r="F21" i="12"/>
  <c r="J21" i="12" s="1"/>
  <c r="T21" i="12" s="1"/>
  <c r="T20" i="12"/>
  <c r="S20" i="12"/>
  <c r="R20" i="12"/>
  <c r="O20" i="12"/>
  <c r="J20" i="12"/>
  <c r="I20" i="12"/>
  <c r="F20" i="12"/>
  <c r="S19" i="12"/>
  <c r="R19" i="12"/>
  <c r="O19" i="12"/>
  <c r="N19" i="12"/>
  <c r="J19" i="12"/>
  <c r="T19" i="12" s="1"/>
  <c r="I19" i="12"/>
  <c r="F19" i="12"/>
  <c r="S18" i="12"/>
  <c r="R18" i="12"/>
  <c r="O18" i="12"/>
  <c r="N18" i="12"/>
  <c r="J18" i="12"/>
  <c r="T18" i="12" s="1"/>
  <c r="I18" i="12"/>
  <c r="F18" i="12"/>
  <c r="S17" i="12"/>
  <c r="R17" i="12"/>
  <c r="O17" i="12"/>
  <c r="I17" i="12"/>
  <c r="F17" i="12"/>
  <c r="J17" i="12" s="1"/>
  <c r="T17" i="12" s="1"/>
  <c r="S16" i="12"/>
  <c r="R16" i="12"/>
  <c r="N16" i="12"/>
  <c r="O16" i="12" s="1"/>
  <c r="I16" i="12"/>
  <c r="F16" i="12"/>
  <c r="J16" i="12" s="1"/>
  <c r="S15" i="12"/>
  <c r="R15" i="12"/>
  <c r="N15" i="12"/>
  <c r="O15" i="12" s="1"/>
  <c r="I15" i="12"/>
  <c r="F15" i="12"/>
  <c r="J15" i="12" s="1"/>
  <c r="R14" i="12"/>
  <c r="O14" i="12"/>
  <c r="J14" i="12"/>
  <c r="T14" i="12" s="1"/>
  <c r="I14" i="12"/>
  <c r="F14" i="12"/>
  <c r="S14" i="12" s="1"/>
  <c r="R13" i="12"/>
  <c r="O13" i="12"/>
  <c r="I13" i="12"/>
  <c r="J13" i="12" s="1"/>
  <c r="T13" i="12" s="1"/>
  <c r="F13" i="12"/>
  <c r="S13" i="12" s="1"/>
  <c r="S12" i="12"/>
  <c r="R12" i="12"/>
  <c r="N12" i="12"/>
  <c r="O12" i="12" s="1"/>
  <c r="I12" i="12"/>
  <c r="J12" i="12" s="1"/>
  <c r="T12" i="12" s="1"/>
  <c r="F12" i="12"/>
  <c r="R11" i="12"/>
  <c r="O11" i="12"/>
  <c r="J11" i="12"/>
  <c r="T11" i="12" s="1"/>
  <c r="I11" i="12"/>
  <c r="F11" i="12"/>
  <c r="S11" i="12" s="1"/>
  <c r="R10" i="12"/>
  <c r="R47" i="12" s="1"/>
  <c r="N10" i="12"/>
  <c r="J10" i="12"/>
  <c r="I10" i="12"/>
  <c r="I47" i="12" s="1"/>
  <c r="F10" i="12"/>
  <c r="S10" i="12" s="1"/>
  <c r="H34" i="4"/>
  <c r="G34" i="4"/>
  <c r="F34" i="4"/>
  <c r="D34" i="4"/>
  <c r="C34" i="4"/>
  <c r="I33" i="4"/>
  <c r="E33" i="4"/>
  <c r="I32" i="4"/>
  <c r="E32" i="4"/>
  <c r="E31" i="4"/>
  <c r="I31" i="4" s="1"/>
  <c r="I30" i="4"/>
  <c r="E30" i="4"/>
  <c r="E34" i="4" s="1"/>
  <c r="I29" i="4"/>
  <c r="I34" i="4" s="1"/>
  <c r="E29" i="4"/>
  <c r="F22" i="4"/>
  <c r="E22" i="4"/>
  <c r="D22" i="4"/>
  <c r="C22" i="4"/>
  <c r="G21" i="4"/>
  <c r="G20" i="4"/>
  <c r="G19" i="4"/>
  <c r="G18" i="4"/>
  <c r="G17" i="4"/>
  <c r="G16" i="4"/>
  <c r="G15" i="4"/>
  <c r="G14" i="4"/>
  <c r="G13" i="4"/>
  <c r="G12" i="4"/>
  <c r="G11" i="4"/>
  <c r="G10" i="4"/>
  <c r="G22" i="4" s="1"/>
  <c r="G9" i="4"/>
  <c r="G8" i="4"/>
  <c r="G7" i="4"/>
  <c r="G5" i="8"/>
  <c r="C5" i="8" s="1"/>
  <c r="B6" i="8" s="1"/>
  <c r="F5" i="8"/>
  <c r="F17" i="8" s="1"/>
  <c r="C1" i="8"/>
  <c r="B1" i="8"/>
  <c r="H42" i="22" l="1"/>
  <c r="S47" i="12"/>
  <c r="T15" i="12"/>
  <c r="K24" i="17"/>
  <c r="M182" i="17"/>
  <c r="T25" i="12"/>
  <c r="T37" i="12"/>
  <c r="M24" i="17"/>
  <c r="K130" i="17"/>
  <c r="T16" i="12"/>
  <c r="M121" i="17"/>
  <c r="AA183" i="17"/>
  <c r="S23" i="12"/>
  <c r="S36" i="12"/>
  <c r="S37" i="12"/>
  <c r="AA23" i="17"/>
  <c r="K47" i="17"/>
  <c r="J78" i="17"/>
  <c r="X105" i="17"/>
  <c r="K121" i="17"/>
  <c r="AA143" i="17"/>
  <c r="F14" i="8"/>
  <c r="K131" i="17"/>
  <c r="J154" i="17"/>
  <c r="AA157" i="17"/>
  <c r="X183" i="17"/>
  <c r="Y183" i="17" s="1"/>
  <c r="F11" i="8"/>
  <c r="F10" i="8"/>
  <c r="F18" i="8"/>
  <c r="S35" i="12"/>
  <c r="AA8" i="17"/>
  <c r="Y83" i="17"/>
  <c r="AA62" i="17"/>
  <c r="AA83" i="17" s="1"/>
  <c r="AA389" i="17"/>
  <c r="F6" i="8"/>
  <c r="F15" i="8"/>
  <c r="K201" i="17"/>
  <c r="N47" i="12"/>
  <c r="J38" i="12"/>
  <c r="T38" i="12" s="1"/>
  <c r="M100" i="17"/>
  <c r="Y105" i="17"/>
  <c r="K100" i="17"/>
  <c r="K182" i="17"/>
  <c r="M201" i="17"/>
  <c r="K244" i="17"/>
  <c r="M244" i="17" s="1"/>
  <c r="J260" i="17"/>
  <c r="K335" i="17"/>
  <c r="M308" i="17"/>
  <c r="M335" i="17" s="1"/>
  <c r="F8" i="8"/>
  <c r="F12" i="8"/>
  <c r="F16" i="8"/>
  <c r="O10" i="12"/>
  <c r="O47" i="12" s="1"/>
  <c r="J23" i="12"/>
  <c r="T23" i="12" s="1"/>
  <c r="K46" i="17"/>
  <c r="AA84" i="17"/>
  <c r="AA105" i="17" s="1"/>
  <c r="M122" i="17"/>
  <c r="M130" i="17" s="1"/>
  <c r="J130" i="17"/>
  <c r="M241" i="17"/>
  <c r="F19" i="8"/>
  <c r="B5" i="8"/>
  <c r="AA15" i="17"/>
  <c r="Y122" i="17"/>
  <c r="X223" i="17"/>
  <c r="Y223" i="17" s="1"/>
  <c r="M260" i="17"/>
  <c r="F9" i="8"/>
  <c r="F13" i="8"/>
  <c r="J24" i="17"/>
  <c r="Y61" i="17"/>
  <c r="AA27" i="17"/>
  <c r="AA61" i="17" s="1"/>
  <c r="M46" i="17"/>
  <c r="X83" i="17"/>
  <c r="AA122" i="17"/>
  <c r="Y143" i="17"/>
  <c r="J201" i="17"/>
  <c r="J227" i="17"/>
  <c r="M229" i="17"/>
  <c r="F241" i="17"/>
  <c r="K227" i="17"/>
  <c r="M393" i="17"/>
  <c r="X306" i="17"/>
  <c r="Y306" i="17" s="1"/>
  <c r="K307" i="17"/>
  <c r="I44" i="14"/>
  <c r="AA288" i="17"/>
  <c r="M295" i="17"/>
  <c r="M307" i="17"/>
  <c r="AA411" i="17"/>
  <c r="K44" i="14"/>
  <c r="K46" i="14" s="1"/>
  <c r="AA306" i="17"/>
  <c r="M363" i="17"/>
  <c r="E42" i="13"/>
  <c r="D44" i="14"/>
  <c r="K17" i="14"/>
  <c r="AA371" i="17"/>
  <c r="K387" i="17"/>
  <c r="M413" i="17"/>
  <c r="K260" i="17"/>
  <c r="X330" i="17"/>
  <c r="Y330" i="17" s="1"/>
  <c r="Y307" i="17"/>
  <c r="AA307" i="17" s="1"/>
  <c r="AA330" i="17" s="1"/>
  <c r="Y411" i="17"/>
  <c r="M388" i="17"/>
  <c r="M364" i="17"/>
  <c r="M387" i="17" s="1"/>
  <c r="H44" i="14"/>
  <c r="J47" i="12" l="1"/>
  <c r="B17" i="8"/>
  <c r="B13" i="8"/>
  <c r="B9" i="8"/>
  <c r="B16" i="8"/>
  <c r="B12" i="8"/>
  <c r="B8" i="8"/>
  <c r="B19" i="8"/>
  <c r="B15" i="8"/>
  <c r="B11" i="8"/>
  <c r="B18" i="8"/>
  <c r="B14" i="8"/>
  <c r="B10" i="8"/>
  <c r="T10" i="12"/>
  <c r="T47" i="12" s="1"/>
  <c r="T49" i="12" s="1"/>
  <c r="M47" i="17"/>
  <c r="M78" i="17" s="1"/>
  <c r="K78" i="17"/>
  <c r="M131" i="17"/>
  <c r="M154" i="17" s="1"/>
  <c r="K154" i="17"/>
</calcChain>
</file>

<file path=xl/sharedStrings.xml><?xml version="1.0" encoding="utf-8"?>
<sst xmlns="http://schemas.openxmlformats.org/spreadsheetml/2006/main" count="2824" uniqueCount="959">
  <si>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</si>
  <si>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</si>
  <si>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</si>
  <si>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</si>
  <si>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</si>
  <si>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</si>
  <si>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</si>
  <si>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</si>
  <si>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</si>
  <si>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</si>
  <si>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</si>
  <si>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</si>
  <si>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</si>
  <si>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</si>
  <si>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</si>
  <si>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</si>
  <si>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</si>
  <si>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</si>
  <si>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</si>
  <si>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</si>
  <si>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 December, 2023 Shared in January, 2024</t>
  </si>
  <si>
    <t>S/n</t>
  </si>
  <si>
    <t>Beneficiaries</t>
  </si>
  <si>
    <t>Statutory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</si>
  <si>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</si>
  <si>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</si>
  <si>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</si>
  <si>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</si>
  <si>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</si>
  <si>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</si>
  <si>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</si>
  <si>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</si>
  <si>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</si>
  <si>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</si>
  <si>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</si>
  <si>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</si>
  <si>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</si>
  <si>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Refund to NUPRC on cost of collection</t>
  </si>
  <si>
    <t>Refund on Cost of Collection -FIRS</t>
  </si>
  <si>
    <t>13% Derivation Refund to Oil Producing States</t>
  </si>
  <si>
    <t>Refund of Outstanding to NMDPRA</t>
  </si>
  <si>
    <t xml:space="preserve">13% Refunds on Subsidy, Priority Projects </t>
  </si>
  <si>
    <t>North East Development Commission</t>
  </si>
  <si>
    <t>Transfer to non-oil Excess account</t>
  </si>
  <si>
    <t>TOTAL</t>
  </si>
  <si>
    <t>Table II</t>
  </si>
  <si>
    <t>Distribution of Revenue Allocation to FGN by Federation Account Allocation Committee for the Month of December, 2023 Shared in January, 2024</t>
  </si>
  <si>
    <t>4=2-3</t>
  </si>
  <si>
    <t>8=4+5+6+7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</si>
  <si>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</si>
  <si>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</si>
  <si>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</si>
  <si>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</si>
  <si>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</si>
  <si>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</si>
  <si>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</si>
  <si>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</si>
  <si>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</si>
  <si>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t>……………………………………………………………</t>
  </si>
  <si>
    <t>Mr. Wale Edun</t>
  </si>
  <si>
    <t>Hon. Minister of  Finance &amp; Coordinating Minister of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</si>
  <si>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</si>
  <si>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</si>
  <si>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</si>
  <si>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</si>
  <si>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December, 2023 shared in January, 2024</t>
  </si>
  <si>
    <t>6=4+5</t>
  </si>
  <si>
    <t>10=6-(7+8+9)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</si>
  <si>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</si>
  <si>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</si>
  <si>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</si>
  <si>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</si>
  <si>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</si>
  <si>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</si>
  <si>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</si>
  <si>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Exchange Gain Allocation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</si>
  <si>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</si>
  <si>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</si>
  <si>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</si>
  <si>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</si>
  <si>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</si>
  <si>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</si>
  <si>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</si>
  <si>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</si>
  <si>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</si>
  <si>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</si>
  <si>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</si>
  <si>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</si>
  <si>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</si>
  <si>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</si>
  <si>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</si>
  <si>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</si>
  <si>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</si>
  <si>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</si>
  <si>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</si>
  <si>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</si>
  <si>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</si>
  <si>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</si>
  <si>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</si>
  <si>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</si>
  <si>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</si>
  <si>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</si>
  <si>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</si>
  <si>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</si>
  <si>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</si>
  <si>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</si>
  <si>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</si>
  <si>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</si>
  <si>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</si>
  <si>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</si>
  <si>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</si>
  <si>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</si>
  <si>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</si>
  <si>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</si>
  <si>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</si>
  <si>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</si>
  <si>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</si>
  <si>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</si>
  <si>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</si>
  <si>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</si>
  <si>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</si>
  <si>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</si>
  <si>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</si>
  <si>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</si>
  <si>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December,  2023 shared in January, 2024</t>
  </si>
  <si>
    <t>States</t>
  </si>
  <si>
    <t>Local Government Councils</t>
  </si>
  <si>
    <t>Deduction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</si>
  <si>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</si>
  <si>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</si>
  <si>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</si>
  <si>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</si>
  <si>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</si>
  <si>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</si>
  <si>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</si>
  <si>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</si>
  <si>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</si>
  <si>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</si>
  <si>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</si>
  <si>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</si>
  <si>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</si>
  <si>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</si>
  <si>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</si>
  <si>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</si>
  <si>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</si>
  <si>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</si>
  <si>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</si>
  <si>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</si>
  <si>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</si>
  <si>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</si>
  <si>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</si>
  <si>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</si>
  <si>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</si>
  <si>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</si>
  <si>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</si>
  <si>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</si>
  <si>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</si>
  <si>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</si>
  <si>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</si>
  <si>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</si>
  <si>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</si>
  <si>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</si>
  <si>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</si>
  <si>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</si>
  <si>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</si>
  <si>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 xml:space="preserve">ADAMAWA 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</si>
  <si>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</si>
  <si>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</si>
  <si>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</si>
  <si>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</si>
  <si>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</si>
  <si>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</si>
  <si>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</si>
  <si>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</si>
  <si>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</si>
  <si>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</si>
  <si>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</si>
  <si>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</si>
  <si>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</si>
  <si>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</si>
  <si>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</si>
  <si>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</si>
  <si>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</si>
  <si>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</si>
  <si>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</si>
  <si>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</si>
  <si>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</si>
  <si>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</si>
  <si>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</si>
  <si>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</si>
  <si>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</si>
  <si>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</si>
  <si>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</si>
  <si>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</si>
  <si>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</si>
  <si>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</si>
  <si>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</si>
  <si>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</si>
  <si>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</si>
  <si>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</si>
  <si>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</si>
  <si>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</si>
  <si>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</si>
  <si>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</si>
  <si>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</si>
  <si>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</si>
  <si>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</si>
  <si>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</si>
  <si>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</si>
  <si>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</si>
  <si>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</si>
  <si>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</si>
  <si>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</si>
  <si>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</si>
  <si>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</si>
  <si>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</si>
  <si>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</si>
  <si>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</si>
  <si>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</si>
  <si>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</si>
  <si>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</si>
  <si>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</si>
  <si>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</si>
  <si>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</si>
  <si>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</si>
  <si>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</si>
  <si>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</si>
  <si>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</si>
  <si>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</si>
  <si>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</si>
  <si>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</si>
  <si>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</si>
  <si>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</si>
  <si>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</si>
  <si>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</si>
  <si>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</si>
  <si>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</si>
  <si>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</si>
  <si>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</si>
  <si>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</si>
  <si>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</si>
  <si>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</si>
  <si>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</si>
  <si>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</si>
  <si>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</si>
  <si>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</si>
  <si>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</si>
  <si>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</si>
  <si>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</si>
  <si>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</si>
  <si>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</si>
  <si>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</si>
  <si>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</si>
  <si>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</si>
  <si>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</si>
  <si>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</si>
  <si>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</si>
  <si>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</si>
  <si>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</si>
  <si>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</si>
  <si>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</si>
  <si>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</si>
  <si>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</si>
  <si>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</si>
  <si>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</si>
  <si>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</si>
  <si>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</si>
  <si>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</si>
  <si>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</si>
  <si>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</si>
  <si>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</si>
  <si>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</si>
  <si>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</si>
  <si>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</si>
  <si>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</si>
  <si>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</si>
  <si>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</si>
  <si>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</si>
  <si>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</si>
  <si>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</si>
  <si>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</si>
  <si>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</si>
  <si>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</si>
  <si>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</si>
  <si>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</si>
  <si>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</si>
  <si>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</si>
  <si>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</si>
  <si>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</si>
  <si>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</si>
  <si>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</si>
  <si>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</si>
  <si>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</si>
  <si>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</si>
  <si>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</si>
  <si>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</si>
  <si>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</si>
  <si>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</si>
  <si>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</si>
  <si>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</si>
  <si>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</si>
  <si>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</si>
  <si>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</si>
  <si>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</si>
  <si>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</si>
  <si>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</si>
  <si>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</si>
  <si>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</si>
  <si>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</si>
  <si>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</si>
  <si>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</si>
  <si>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</si>
  <si>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</si>
  <si>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</si>
  <si>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</si>
  <si>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</si>
  <si>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</si>
  <si>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</si>
  <si>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</si>
  <si>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</si>
  <si>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</si>
  <si>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</si>
  <si>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</si>
  <si>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</si>
  <si>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</si>
  <si>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</si>
  <si>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</si>
  <si>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</si>
  <si>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</si>
  <si>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</si>
  <si>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</si>
  <si>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</si>
  <si>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</si>
  <si>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</si>
  <si>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</si>
  <si>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</si>
  <si>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</si>
  <si>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</si>
  <si>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</si>
  <si>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</si>
  <si>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</si>
  <si>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</si>
  <si>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</si>
  <si>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</si>
  <si>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</si>
  <si>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</si>
  <si>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</si>
  <si>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</si>
  <si>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</si>
  <si>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</si>
  <si>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</si>
  <si>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</si>
  <si>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</si>
  <si>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</si>
  <si>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</si>
  <si>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</si>
  <si>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</si>
  <si>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</si>
  <si>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</si>
  <si>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</si>
  <si>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</si>
  <si>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</si>
  <si>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</si>
  <si>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</si>
  <si>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</si>
  <si>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</si>
  <si>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</si>
  <si>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</si>
  <si>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</si>
  <si>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</si>
  <si>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</si>
  <si>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</si>
  <si>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</si>
  <si>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</si>
  <si>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</si>
  <si>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</si>
  <si>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</si>
  <si>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</si>
  <si>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</si>
  <si>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</si>
  <si>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</si>
  <si>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</si>
  <si>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</si>
  <si>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</si>
  <si>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</si>
  <si>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</si>
  <si>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</si>
  <si>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</si>
  <si>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</si>
  <si>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</si>
  <si>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</si>
  <si>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</si>
  <si>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</si>
  <si>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</si>
  <si>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</si>
  <si>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</si>
  <si>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</si>
  <si>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</si>
  <si>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</si>
  <si>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</si>
  <si>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</si>
  <si>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</si>
  <si>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</si>
  <si>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</si>
  <si>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</si>
  <si>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</si>
  <si>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</si>
  <si>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</si>
  <si>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</si>
  <si>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</si>
  <si>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</si>
  <si>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</si>
  <si>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</si>
  <si>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</si>
  <si>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</si>
  <si>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</si>
  <si>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</si>
  <si>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</si>
  <si>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</si>
  <si>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</si>
  <si>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</si>
  <si>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</si>
  <si>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</si>
  <si>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</si>
  <si>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</si>
  <si>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</si>
  <si>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</si>
  <si>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</si>
  <si>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</si>
  <si>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</si>
  <si>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</si>
  <si>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</si>
  <si>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</si>
  <si>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</si>
  <si>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</si>
  <si>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</si>
  <si>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</si>
  <si>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</si>
  <si>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</si>
  <si>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</si>
  <si>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</si>
  <si>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</si>
  <si>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</si>
  <si>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</si>
  <si>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</si>
  <si>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</si>
  <si>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</si>
  <si>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</si>
  <si>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</si>
  <si>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</si>
  <si>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</si>
  <si>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</si>
  <si>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</si>
  <si>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</si>
  <si>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</si>
  <si>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</si>
  <si>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</si>
  <si>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</si>
  <si>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</si>
  <si>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</si>
  <si>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</si>
  <si>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</si>
  <si>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</si>
  <si>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</si>
  <si>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</si>
  <si>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</si>
  <si>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</si>
  <si>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</si>
  <si>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</si>
  <si>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</si>
  <si>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</si>
  <si>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</si>
  <si>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</si>
  <si>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</si>
  <si>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</si>
  <si>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</si>
  <si>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</si>
  <si>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</si>
  <si>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</si>
  <si>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</si>
  <si>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</si>
  <si>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</si>
  <si>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</si>
  <si>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</si>
  <si>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</si>
  <si>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</si>
  <si>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</si>
  <si>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</si>
  <si>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</si>
  <si>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</si>
  <si>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</si>
  <si>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</si>
  <si>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</si>
  <si>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</si>
  <si>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</si>
  <si>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</si>
  <si>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</si>
  <si>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</si>
  <si>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</si>
  <si>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</si>
  <si>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</si>
  <si>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</si>
  <si>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</si>
  <si>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</si>
  <si>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</si>
  <si>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</si>
  <si>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</si>
  <si>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</si>
  <si>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</si>
  <si>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</si>
  <si>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</si>
  <si>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</si>
  <si>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</si>
  <si>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</si>
  <si>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</si>
  <si>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</si>
  <si>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</si>
  <si>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</si>
  <si>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</si>
  <si>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</si>
  <si>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</si>
  <si>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</si>
  <si>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</si>
  <si>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</si>
  <si>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</si>
  <si>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</si>
  <si>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</si>
  <si>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</si>
  <si>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</si>
  <si>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</si>
  <si>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</si>
  <si>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</si>
  <si>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</si>
  <si>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</si>
  <si>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</si>
  <si>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</si>
  <si>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</si>
  <si>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</si>
  <si>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</si>
  <si>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</si>
  <si>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</si>
  <si>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</si>
  <si>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</si>
  <si>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</si>
  <si>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</si>
  <si>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</si>
  <si>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</si>
  <si>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</si>
  <si>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</si>
  <si>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</si>
  <si>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</si>
  <si>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</si>
  <si>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</si>
  <si>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</si>
  <si>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</si>
  <si>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</si>
  <si>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</si>
  <si>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</si>
  <si>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</si>
  <si>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</si>
  <si>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</si>
  <si>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</si>
  <si>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</si>
  <si>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</si>
  <si>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</si>
  <si>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</si>
  <si>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</si>
  <si>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</si>
  <si>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</si>
  <si>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</si>
  <si>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</si>
  <si>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</si>
  <si>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</si>
  <si>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</si>
  <si>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</si>
  <si>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</si>
  <si>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</si>
  <si>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</si>
  <si>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</si>
  <si>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</si>
  <si>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</si>
  <si>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</si>
  <si>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</si>
  <si>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</si>
  <si>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</si>
  <si>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</si>
  <si>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</si>
  <si>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</si>
  <si>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</si>
  <si>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</si>
  <si>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</si>
  <si>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</si>
  <si>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</si>
  <si>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</si>
  <si>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</si>
  <si>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</si>
  <si>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</si>
  <si>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</si>
  <si>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</si>
  <si>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</si>
  <si>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</si>
  <si>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</si>
  <si>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</si>
  <si>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</si>
  <si>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</si>
  <si>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</si>
  <si>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</si>
  <si>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</si>
  <si>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</si>
  <si>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</si>
  <si>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</si>
  <si>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</si>
  <si>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</si>
  <si>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</si>
  <si>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</si>
  <si>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</si>
  <si>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</si>
  <si>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</si>
  <si>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</si>
  <si>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</si>
  <si>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</si>
  <si>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</si>
  <si>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</si>
  <si>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</si>
  <si>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</si>
  <si>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</si>
  <si>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</si>
  <si>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</si>
  <si>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</si>
  <si>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</si>
  <si>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</si>
  <si>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</si>
  <si>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</si>
  <si>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</si>
  <si>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</si>
  <si>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</si>
  <si>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</si>
  <si>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</si>
  <si>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</si>
  <si>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</si>
  <si>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</si>
  <si>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</si>
  <si>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</si>
  <si>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</si>
  <si>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</si>
  <si>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</si>
  <si>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</si>
  <si>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</si>
  <si>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</si>
  <si>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</si>
  <si>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</si>
  <si>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</si>
  <si>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</si>
  <si>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</si>
  <si>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</si>
  <si>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</si>
  <si>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</si>
  <si>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</si>
  <si>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</si>
  <si>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</si>
  <si>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</si>
  <si>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</si>
  <si>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</si>
  <si>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</si>
  <si>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</si>
  <si>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</si>
  <si>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</si>
  <si>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</si>
  <si>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</si>
  <si>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</si>
  <si>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</si>
  <si>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</si>
  <si>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</si>
  <si>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</si>
  <si>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</si>
  <si>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</si>
  <si>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</si>
  <si>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</si>
  <si>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</si>
  <si>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</si>
  <si>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</si>
  <si>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</si>
  <si>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</si>
  <si>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</si>
  <si>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</si>
  <si>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</si>
  <si>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</si>
  <si>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</si>
  <si>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</si>
  <si>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</si>
  <si>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</si>
  <si>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</si>
  <si>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</si>
  <si>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</si>
  <si>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</si>
  <si>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</si>
  <si>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</si>
  <si>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</si>
  <si>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</si>
  <si>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</si>
  <si>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</si>
  <si>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</si>
  <si>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</si>
  <si>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</si>
  <si>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</si>
  <si>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</si>
  <si>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</si>
  <si>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</si>
  <si>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</si>
  <si>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</si>
  <si>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</si>
  <si>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</si>
  <si>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</si>
  <si>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</si>
  <si>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</si>
  <si>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</si>
  <si>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</si>
  <si>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</si>
  <si>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</si>
  <si>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</si>
  <si>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</si>
  <si>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</si>
  <si>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</si>
  <si>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</si>
  <si>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</si>
  <si>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</si>
  <si>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</si>
  <si>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</si>
  <si>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</si>
  <si>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</si>
  <si>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</si>
  <si>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</si>
  <si>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</si>
  <si>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</si>
  <si>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</si>
  <si>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</si>
  <si>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</si>
  <si>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</si>
  <si>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</si>
  <si>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</si>
  <si>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</si>
  <si>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</si>
  <si>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</si>
  <si>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</si>
  <si>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</si>
  <si>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</si>
  <si>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</si>
  <si>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</si>
  <si>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</si>
  <si>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</si>
  <si>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</si>
  <si>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</si>
  <si>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</si>
  <si>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</si>
  <si>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</si>
  <si>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</si>
  <si>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</si>
  <si>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</si>
  <si>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</si>
  <si>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</si>
  <si>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</si>
  <si>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</si>
  <si>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</si>
  <si>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</si>
  <si>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</si>
  <si>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</si>
  <si>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</si>
  <si>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</si>
  <si>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</si>
  <si>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</si>
  <si>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</si>
  <si>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</si>
  <si>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</si>
  <si>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</si>
  <si>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</si>
  <si>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</si>
  <si>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</si>
  <si>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</si>
  <si>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</si>
  <si>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</si>
  <si>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</si>
  <si>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</si>
  <si>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</si>
  <si>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</si>
  <si>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</si>
  <si>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</si>
  <si>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</si>
  <si>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</si>
  <si>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</si>
  <si>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</si>
  <si>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</si>
  <si>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</si>
  <si>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</si>
  <si>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</si>
  <si>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</si>
  <si>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</si>
  <si>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</si>
  <si>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</si>
  <si>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</si>
  <si>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</si>
  <si>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</si>
  <si>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</si>
  <si>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</si>
  <si>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</si>
  <si>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</si>
  <si>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</si>
  <si>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</si>
  <si>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</si>
  <si>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</si>
  <si>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</si>
  <si>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</si>
  <si>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</si>
  <si>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</si>
  <si>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</si>
  <si>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</si>
  <si>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</si>
  <si>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</si>
  <si>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</si>
  <si>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</si>
  <si>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</si>
  <si>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</si>
  <si>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</si>
  <si>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</si>
  <si>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</si>
  <si>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</si>
  <si>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</si>
  <si>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</si>
  <si>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</si>
  <si>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</si>
  <si>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</si>
  <si>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</si>
  <si>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</si>
  <si>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</si>
  <si>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</si>
  <si>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</si>
  <si>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</si>
  <si>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</si>
  <si>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</si>
  <si>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</si>
  <si>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</si>
  <si>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</si>
  <si>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</si>
  <si>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</si>
  <si>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</si>
  <si>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</si>
  <si>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</si>
  <si>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</si>
  <si>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</si>
  <si>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</si>
  <si>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</si>
  <si>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</si>
  <si>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</si>
  <si>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</si>
  <si>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</si>
  <si>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</si>
  <si>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</si>
  <si>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</si>
  <si>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</si>
  <si>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</si>
  <si>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</si>
  <si>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</si>
  <si>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</si>
  <si>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</si>
  <si>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</si>
  <si>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</si>
  <si>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</si>
  <si>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</si>
  <si>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</si>
  <si>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</si>
  <si>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</si>
  <si>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</si>
  <si>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</si>
  <si>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</si>
  <si>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</si>
  <si>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</si>
  <si>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</si>
  <si>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</si>
  <si>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</si>
  <si>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</si>
  <si>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</si>
  <si>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</si>
  <si>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</si>
  <si>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</si>
  <si>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</si>
  <si>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</si>
  <si>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</si>
  <si>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</si>
  <si>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</si>
  <si>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</si>
  <si>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</si>
  <si>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</si>
  <si>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</si>
  <si>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</si>
  <si>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</si>
  <si>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</si>
  <si>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</si>
  <si>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</si>
  <si>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</si>
  <si>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</si>
  <si>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</si>
  <si>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</si>
  <si>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</si>
  <si>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</si>
  <si>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</si>
  <si>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</si>
  <si>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</si>
  <si>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</si>
  <si>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</si>
  <si>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</si>
  <si>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</si>
  <si>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</si>
  <si>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</si>
  <si>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</si>
  <si>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</si>
  <si>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</si>
  <si>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</si>
  <si>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</si>
  <si>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</si>
  <si>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</si>
  <si>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</si>
  <si>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</si>
  <si>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</si>
  <si>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</si>
  <si>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</si>
  <si>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</si>
  <si>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</si>
  <si>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</si>
  <si>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</si>
  <si>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</si>
  <si>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</si>
  <si>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</si>
  <si>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</si>
  <si>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</si>
  <si>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</si>
  <si>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</si>
  <si>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</si>
  <si>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</si>
  <si>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</si>
  <si>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</si>
  <si>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</si>
  <si>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</si>
  <si>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</si>
  <si>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</si>
  <si>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</si>
  <si>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Details of Distribution of Ecology Revenue Allocation to States by Federation Account Allocation Committee for the month of December, 2023 Shared in January, 2024</t>
  </si>
  <si>
    <t>S/N</t>
  </si>
  <si>
    <t>Gross Statutory Allocation (Ecology)</t>
  </si>
  <si>
    <t>Exchange Gain (Ecology)</t>
  </si>
  <si>
    <t>Total Ecology Fund</t>
  </si>
  <si>
    <t>Summary of Distribution of Revenue Allocation to Local Government Councils by Federation Account Allocation Committee for the month of December 2023 Shared in January, 2024</t>
  </si>
  <si>
    <t>8 =6 - 7</t>
  </si>
  <si>
    <t>10=2+3+4+5+8+9</t>
  </si>
  <si>
    <t>VAT</t>
  </si>
  <si>
    <t xml:space="preserve"> Distribution of Ecology to Local Government Councils by Federation Account Allocation Committee for the month of December, 2023 Shared in January, 2024</t>
  </si>
  <si>
    <t>S/NO</t>
  </si>
  <si>
    <t>STATE</t>
  </si>
  <si>
    <t>LOCAL GOVERNMENT COUNCILS</t>
  </si>
  <si>
    <t>Total (Ecology)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</si>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</sst>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5" formatCode="&quot; &quot;#,##0.00;\-&quot; &quot;#,##0.00"/>
    <numFmt numFmtId="166" formatCode="#,##0.0000_);\(#,##0.0000\)"/>
    <numFmt numFmtId="167" formatCode="_-* #,##0.00_-;\-* #,##0.00_-;_-* &quot;-&quot;??_-;_-@_-"/>
    <numFmt numFmtId="168" formatCode="#,##0.00_ ;\-#,##0.00&quot; &quot;"/>
    <numFmt numFmtId="169" formatCode="#,##0.0000000_ ;\-#,##0.0000000&quot; &quot;"/>
  </numFmts>
  <fonts count="28">
    <font>
      <sz val="10"/>
      <name val="Arial"/>
      <charset val="134"/>
    </font>
    <font>
      <b/>
      <sz val="16"/>
      <name val="Times New Roman"/>
      <charset val="134"/>
    </font>
    <font>
      <b/>
      <sz val="13"/>
      <name val="Times New Roman"/>
      <charset val="134"/>
    </font>
    <font>
      <b/>
      <sz val="11"/>
      <color theme="1"/>
      <name val="Times New Roman"/>
      <charset val="134"/>
    </font>
    <font>
      <b/>
      <sz val="14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0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sz val="11"/>
      <color indexed="8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2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8">
    <xf numFmtId="0" fontId="0" fillId="0" borderId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05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43" fontId="4" fillId="0" borderId="1" xfId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2" borderId="1" xfId="4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165" fontId="7" fillId="0" borderId="1" xfId="4" applyNumberFormat="1" applyFont="1" applyBorder="1" applyAlignment="1">
      <alignment horizontal="right" wrapText="1"/>
    </xf>
    <xf numFmtId="166" fontId="8" fillId="0" borderId="1" xfId="0" applyNumberFormat="1" applyFont="1" applyBorder="1"/>
    <xf numFmtId="165" fontId="0" fillId="0" borderId="0" xfId="0" applyNumberFormat="1"/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/>
    <xf numFmtId="0" fontId="9" fillId="0" borderId="0" xfId="0" applyFont="1"/>
    <xf numFmtId="0" fontId="10" fillId="2" borderId="3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165" fontId="7" fillId="0" borderId="1" xfId="2" applyNumberFormat="1" applyFont="1" applyBorder="1" applyAlignment="1">
      <alignment horizontal="right" wrapText="1"/>
    </xf>
    <xf numFmtId="165" fontId="8" fillId="0" borderId="1" xfId="0" applyNumberFormat="1" applyFont="1" applyBorder="1"/>
    <xf numFmtId="165" fontId="9" fillId="0" borderId="0" xfId="0" applyNumberFormat="1" applyFont="1"/>
    <xf numFmtId="43" fontId="9" fillId="0" borderId="0" xfId="1" applyFont="1"/>
    <xf numFmtId="0" fontId="9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/>
    <xf numFmtId="0" fontId="6" fillId="0" borderId="1" xfId="0" applyFont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horizontal="center"/>
    </xf>
    <xf numFmtId="0" fontId="12" fillId="2" borderId="1" xfId="7" applyFont="1" applyFill="1" applyBorder="1" applyAlignment="1">
      <alignment horizontal="center" wrapText="1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43" fontId="7" fillId="0" borderId="1" xfId="1" applyFont="1" applyBorder="1" applyAlignment="1">
      <alignment wrapText="1"/>
    </xf>
    <xf numFmtId="165" fontId="7" fillId="0" borderId="1" xfId="3" applyNumberFormat="1" applyFont="1" applyBorder="1" applyAlignment="1">
      <alignment horizontal="right" wrapText="1"/>
    </xf>
    <xf numFmtId="43" fontId="4" fillId="0" borderId="1" xfId="0" applyNumberFormat="1" applyFont="1" applyBorder="1"/>
    <xf numFmtId="167" fontId="8" fillId="0" borderId="0" xfId="0" applyNumberFormat="1" applyFont="1"/>
    <xf numFmtId="43" fontId="8" fillId="0" borderId="0" xfId="1" applyFont="1"/>
    <xf numFmtId="0" fontId="13" fillId="0" borderId="1" xfId="0" applyFont="1" applyBorder="1" applyAlignment="1">
      <alignment horizontal="center" wrapText="1"/>
    </xf>
    <xf numFmtId="0" fontId="12" fillId="2" borderId="4" xfId="7" applyFont="1" applyFill="1" applyBorder="1" applyAlignment="1">
      <alignment horizontal="center" wrapText="1"/>
    </xf>
    <xf numFmtId="168" fontId="8" fillId="0" borderId="1" xfId="0" applyNumberFormat="1" applyFont="1" applyBorder="1"/>
    <xf numFmtId="169" fontId="8" fillId="0" borderId="0" xfId="0" applyNumberFormat="1" applyFont="1"/>
    <xf numFmtId="43" fontId="7" fillId="0" borderId="1" xfId="3" applyNumberFormat="1" applyFont="1" applyBorder="1" applyAlignment="1">
      <alignment horizontal="right" wrapText="1"/>
    </xf>
    <xf numFmtId="43" fontId="8" fillId="0" borderId="0" xfId="0" applyNumberFormat="1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2" borderId="1" xfId="6" applyFont="1" applyFill="1" applyBorder="1" applyAlignment="1">
      <alignment horizontal="center"/>
    </xf>
    <xf numFmtId="0" fontId="7" fillId="0" borderId="1" xfId="6" applyFont="1" applyBorder="1" applyAlignment="1">
      <alignment horizontal="right" wrapText="1"/>
    </xf>
    <xf numFmtId="0" fontId="7" fillId="0" borderId="1" xfId="6" applyFont="1" applyBorder="1" applyAlignment="1">
      <alignment wrapText="1"/>
    </xf>
    <xf numFmtId="43" fontId="8" fillId="0" borderId="1" xfId="1" applyFont="1" applyBorder="1"/>
    <xf numFmtId="167" fontId="8" fillId="0" borderId="1" xfId="0" applyNumberFormat="1" applyFont="1" applyBorder="1"/>
    <xf numFmtId="0" fontId="9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3" fontId="9" fillId="0" borderId="1" xfId="1" applyFont="1" applyBorder="1"/>
    <xf numFmtId="43" fontId="13" fillId="0" borderId="1" xfId="1" applyFont="1" applyBorder="1"/>
    <xf numFmtId="0" fontId="9" fillId="0" borderId="2" xfId="0" applyFont="1" applyBorder="1"/>
    <xf numFmtId="0" fontId="9" fillId="0" borderId="9" xfId="0" applyFont="1" applyBorder="1"/>
    <xf numFmtId="0" fontId="9" fillId="3" borderId="0" xfId="0" applyFont="1" applyFill="1"/>
    <xf numFmtId="43" fontId="9" fillId="0" borderId="1" xfId="0" applyNumberFormat="1" applyFont="1" applyBorder="1"/>
    <xf numFmtId="1" fontId="9" fillId="0" borderId="1" xfId="0" applyNumberFormat="1" applyFont="1" applyBorder="1"/>
    <xf numFmtId="0" fontId="13" fillId="0" borderId="9" xfId="0" applyFont="1" applyBorder="1" applyAlignment="1">
      <alignment vertical="center"/>
    </xf>
    <xf numFmtId="43" fontId="13" fillId="0" borderId="1" xfId="0" applyNumberFormat="1" applyFont="1" applyBorder="1"/>
    <xf numFmtId="43" fontId="9" fillId="0" borderId="1" xfId="1" applyFont="1" applyBorder="1" applyAlignment="1">
      <alignment wrapText="1"/>
    </xf>
    <xf numFmtId="1" fontId="9" fillId="0" borderId="4" xfId="0" applyNumberFormat="1" applyFont="1" applyBorder="1"/>
    <xf numFmtId="43" fontId="9" fillId="0" borderId="5" xfId="1" applyFont="1" applyBorder="1"/>
    <xf numFmtId="43" fontId="16" fillId="0" borderId="1" xfId="5" applyNumberFormat="1" applyFont="1" applyBorder="1" applyAlignment="1">
      <alignment horizontal="right" wrapText="1"/>
    </xf>
    <xf numFmtId="43" fontId="9" fillId="0" borderId="1" xfId="1" applyFont="1" applyBorder="1" applyAlignment="1">
      <alignment horizontal="left" wrapText="1"/>
    </xf>
    <xf numFmtId="165" fontId="16" fillId="0" borderId="1" xfId="5" applyNumberFormat="1" applyFont="1" applyBorder="1" applyAlignment="1">
      <alignment horizontal="right" wrapText="1"/>
    </xf>
    <xf numFmtId="0" fontId="13" fillId="3" borderId="0" xfId="0" applyFont="1" applyFill="1"/>
    <xf numFmtId="0" fontId="9" fillId="4" borderId="1" xfId="0" applyFont="1" applyFill="1" applyBorder="1"/>
    <xf numFmtId="43" fontId="9" fillId="4" borderId="1" xfId="0" applyNumberFormat="1" applyFont="1" applyFill="1" applyBorder="1"/>
    <xf numFmtId="43" fontId="13" fillId="4" borderId="1" xfId="0" applyNumberFormat="1" applyFont="1" applyFill="1" applyBorder="1"/>
    <xf numFmtId="43" fontId="9" fillId="0" borderId="0" xfId="1" applyFont="1" applyFill="1" applyBorder="1"/>
    <xf numFmtId="167" fontId="17" fillId="0" borderId="0" xfId="0" applyNumberFormat="1" applyFont="1"/>
    <xf numFmtId="0" fontId="9" fillId="4" borderId="0" xfId="0" applyFont="1" applyFill="1"/>
    <xf numFmtId="43" fontId="9" fillId="4" borderId="0" xfId="0" applyNumberFormat="1" applyFont="1" applyFill="1"/>
    <xf numFmtId="43" fontId="13" fillId="0" borderId="11" xfId="0" applyNumberFormat="1" applyFont="1" applyBorder="1"/>
    <xf numFmtId="43" fontId="9" fillId="0" borderId="0" xfId="0" applyNumberFormat="1" applyFont="1"/>
    <xf numFmtId="43" fontId="13" fillId="0" borderId="2" xfId="1" applyFont="1" applyBorder="1"/>
    <xf numFmtId="43" fontId="13" fillId="0" borderId="13" xfId="1" applyFont="1" applyBorder="1"/>
    <xf numFmtId="43" fontId="13" fillId="0" borderId="13" xfId="1" applyFont="1" applyBorder="1" applyAlignment="1">
      <alignment horizontal="center"/>
    </xf>
    <xf numFmtId="43" fontId="9" fillId="0" borderId="0" xfId="1" applyFont="1" applyBorder="1"/>
    <xf numFmtId="43" fontId="13" fillId="0" borderId="0" xfId="0" applyNumberFormat="1" applyFont="1"/>
    <xf numFmtId="167" fontId="9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20" fillId="0" borderId="1" xfId="0" applyFont="1" applyBorder="1"/>
    <xf numFmtId="39" fontId="20" fillId="0" borderId="1" xfId="0" applyNumberFormat="1" applyFont="1" applyBorder="1"/>
    <xf numFmtId="37" fontId="20" fillId="0" borderId="1" xfId="0" applyNumberFormat="1" applyFont="1" applyBorder="1" applyAlignment="1">
      <alignment horizontal="center"/>
    </xf>
    <xf numFmtId="43" fontId="20" fillId="0" borderId="1" xfId="1" applyFont="1" applyBorder="1"/>
    <xf numFmtId="43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43" fontId="6" fillId="0" borderId="1" xfId="1" applyFont="1" applyBorder="1"/>
    <xf numFmtId="0" fontId="9" fillId="4" borderId="0" xfId="0" applyFont="1" applyFill="1" applyAlignment="1">
      <alignment horizontal="right"/>
    </xf>
    <xf numFmtId="167" fontId="9" fillId="4" borderId="0" xfId="0" applyNumberFormat="1" applyFont="1" applyFill="1"/>
    <xf numFmtId="0" fontId="13" fillId="0" borderId="0" xfId="0" applyFont="1"/>
    <xf numFmtId="0" fontId="21" fillId="0" borderId="0" xfId="0" applyFont="1"/>
    <xf numFmtId="43" fontId="13" fillId="4" borderId="8" xfId="1" applyFont="1" applyFill="1" applyBorder="1"/>
    <xf numFmtId="43" fontId="13" fillId="4" borderId="0" xfId="1" applyFont="1" applyFill="1" applyBorder="1"/>
    <xf numFmtId="43" fontId="6" fillId="0" borderId="5" xfId="0" applyNumberFormat="1" applyFont="1" applyBorder="1"/>
    <xf numFmtId="43" fontId="20" fillId="0" borderId="5" xfId="1" applyFont="1" applyBorder="1"/>
    <xf numFmtId="0" fontId="23" fillId="0" borderId="1" xfId="0" applyFont="1" applyBorder="1" applyAlignment="1">
      <alignment horizontal="center" wrapText="1"/>
    </xf>
    <xf numFmtId="0" fontId="23" fillId="0" borderId="9" xfId="0" applyFont="1" applyBorder="1"/>
    <xf numFmtId="0" fontId="23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wrapText="1"/>
    </xf>
    <xf numFmtId="0" fontId="21" fillId="0" borderId="1" xfId="0" applyFont="1" applyBorder="1"/>
    <xf numFmtId="43" fontId="1" fillId="0" borderId="1" xfId="1" applyFont="1" applyBorder="1" applyAlignment="1"/>
    <xf numFmtId="43" fontId="1" fillId="0" borderId="1" xfId="1" applyFont="1" applyBorder="1"/>
    <xf numFmtId="43" fontId="21" fillId="0" borderId="0" xfId="0" applyNumberFormat="1" applyFont="1"/>
    <xf numFmtId="43" fontId="1" fillId="0" borderId="1" xfId="1" applyFont="1" applyBorder="1" applyAlignment="1">
      <alignment horizontal="center"/>
    </xf>
    <xf numFmtId="165" fontId="21" fillId="0" borderId="0" xfId="0" applyNumberFormat="1" applyFont="1"/>
    <xf numFmtId="0" fontId="21" fillId="0" borderId="1" xfId="0" applyFont="1" applyBorder="1" applyAlignment="1">
      <alignment wrapText="1"/>
    </xf>
    <xf numFmtId="167" fontId="2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3" fontId="1" fillId="0" borderId="0" xfId="1" applyFont="1" applyBorder="1" applyAlignment="1">
      <alignment horizontal="center"/>
    </xf>
    <xf numFmtId="43" fontId="1" fillId="0" borderId="0" xfId="1" applyFont="1" applyAlignment="1">
      <alignment horizontal="center"/>
    </xf>
    <xf numFmtId="0" fontId="1" fillId="0" borderId="8" xfId="0" applyFont="1" applyBorder="1" applyAlignment="1">
      <alignment horizontal="center" wrapText="1"/>
    </xf>
    <xf numFmtId="43" fontId="21" fillId="0" borderId="9" xfId="1" applyFont="1" applyBorder="1"/>
    <xf numFmtId="43" fontId="21" fillId="0" borderId="1" xfId="1" applyFont="1" applyBorder="1"/>
    <xf numFmtId="43" fontId="21" fillId="0" borderId="5" xfId="1" applyFont="1" applyBorder="1"/>
    <xf numFmtId="0" fontId="1" fillId="0" borderId="4" xfId="0" applyFont="1" applyBorder="1" applyAlignment="1">
      <alignment horizontal="center"/>
    </xf>
    <xf numFmtId="43" fontId="1" fillId="0" borderId="16" xfId="1" applyFont="1" applyBorder="1"/>
    <xf numFmtId="0" fontId="1" fillId="0" borderId="0" xfId="0" applyFont="1"/>
    <xf numFmtId="43" fontId="21" fillId="0" borderId="0" xfId="1" applyFont="1"/>
    <xf numFmtId="43" fontId="1" fillId="0" borderId="0" xfId="1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43" fontId="21" fillId="0" borderId="0" xfId="1" applyFont="1" applyBorder="1"/>
    <xf numFmtId="43" fontId="1" fillId="0" borderId="0" xfId="1" applyFont="1" applyBorder="1"/>
    <xf numFmtId="0" fontId="0" fillId="5" borderId="0" xfId="0" applyFill="1" applyProtection="1">
      <protection locked="0"/>
    </xf>
    <xf numFmtId="17" fontId="25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3" fillId="0" borderId="1" xfId="0" quotePrefix="1" applyFont="1" applyBorder="1" applyAlignment="1">
      <alignment horizontal="center"/>
    </xf>
    <xf numFmtId="0" fontId="23" fillId="0" borderId="5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4" fillId="0" borderId="15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43" fontId="6" fillId="0" borderId="2" xfId="1" applyFont="1" applyBorder="1" applyAlignment="1">
      <alignment horizontal="center" wrapText="1"/>
    </xf>
    <xf numFmtId="43" fontId="6" fillId="0" borderId="9" xfId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3" fontId="23" fillId="0" borderId="0" xfId="0" applyNumberFormat="1" applyFont="1" applyAlignment="1">
      <alignment horizontal="center"/>
    </xf>
  </cellXfs>
  <cellStyles count="8">
    <cellStyle name="Comma" xfId="1" builtinId="3"/>
    <cellStyle name="Normal" xfId="0" builtinId="0"/>
    <cellStyle name="Normal_ECO INDIVIDUALS LGCS NOV 22" xfId="2" xr:uid="{00000000-0005-0000-0000-000031000000}"/>
    <cellStyle name="Normal_lgc eco dec 21" xfId="3" xr:uid="{00000000-0005-0000-0000-000032000000}"/>
    <cellStyle name="Normal_LGCs Ceo oct 23" xfId="4" xr:uid="{00000000-0005-0000-0000-000033000000}"/>
    <cellStyle name="Normal_lgcs data" xfId="5" xr:uid="{00000000-0005-0000-0000-000034000000}"/>
    <cellStyle name="Normal_states eco dec 21" xfId="6" xr:uid="{00000000-0005-0000-0000-00003B000000}"/>
    <cellStyle name="Normal_TOTALDATA_1" xfId="7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3</v>
      </c>
      <c r="C1">
        <f ca="1">YEAR(NOW())</f>
        <v>2024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38" t="e">
        <f>IF(G5=1,F5-1,F5)</f>
        <v>#REF!</v>
      </c>
      <c r="C5" s="138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39" t="e">
        <f>LOOKUP(C5,A8:B19)</f>
        <v>#REF!</v>
      </c>
      <c r="F6" s="139" t="e">
        <f>IF(G5=1,LOOKUP(G5,E8:F19),LOOKUP(G5,A8:B19))</f>
        <v>#REF!</v>
      </c>
    </row>
    <row r="8" spans="1:8">
      <c r="A8">
        <v>1</v>
      </c>
      <c r="B8" s="140" t="e">
        <f>D8&amp;"-"&amp;RIGHT(B$5,2)</f>
        <v>#REF!</v>
      </c>
      <c r="D8" s="141" t="s">
        <v>5</v>
      </c>
      <c r="E8">
        <v>1</v>
      </c>
      <c r="F8" s="140" t="e">
        <f>D8&amp;"-"&amp;RIGHT(F$5,2)</f>
        <v>#REF!</v>
      </c>
    </row>
    <row r="9" spans="1:8">
      <c r="A9">
        <v>2</v>
      </c>
      <c r="B9" s="140" t="e">
        <f t="shared" ref="B9:B19" si="0">D9&amp;"-"&amp;RIGHT(B$5,2)</f>
        <v>#REF!</v>
      </c>
      <c r="D9" s="141" t="s">
        <v>6</v>
      </c>
      <c r="E9">
        <v>2</v>
      </c>
      <c r="F9" s="140" t="e">
        <f t="shared" ref="F9:F19" si="1">D9&amp;"-"&amp;RIGHT(F$5,2)</f>
        <v>#REF!</v>
      </c>
    </row>
    <row r="10" spans="1:8">
      <c r="A10">
        <v>3</v>
      </c>
      <c r="B10" s="140" t="e">
        <f t="shared" si="0"/>
        <v>#REF!</v>
      </c>
      <c r="D10" s="141" t="s">
        <v>7</v>
      </c>
      <c r="E10">
        <v>3</v>
      </c>
      <c r="F10" s="140" t="e">
        <f t="shared" si="1"/>
        <v>#REF!</v>
      </c>
    </row>
    <row r="11" spans="1:8">
      <c r="A11">
        <v>4</v>
      </c>
      <c r="B11" s="140" t="e">
        <f t="shared" si="0"/>
        <v>#REF!</v>
      </c>
      <c r="D11" s="141" t="s">
        <v>8</v>
      </c>
      <c r="E11">
        <v>4</v>
      </c>
      <c r="F11" s="140" t="e">
        <f t="shared" si="1"/>
        <v>#REF!</v>
      </c>
    </row>
    <row r="12" spans="1:8">
      <c r="A12">
        <v>5</v>
      </c>
      <c r="B12" s="140" t="e">
        <f t="shared" si="0"/>
        <v>#REF!</v>
      </c>
      <c r="D12" s="141" t="s">
        <v>9</v>
      </c>
      <c r="E12">
        <v>5</v>
      </c>
      <c r="F12" s="140" t="e">
        <f t="shared" si="1"/>
        <v>#REF!</v>
      </c>
    </row>
    <row r="13" spans="1:8">
      <c r="A13">
        <v>6</v>
      </c>
      <c r="B13" s="140" t="e">
        <f t="shared" si="0"/>
        <v>#REF!</v>
      </c>
      <c r="D13" s="141" t="s">
        <v>10</v>
      </c>
      <c r="E13">
        <v>6</v>
      </c>
      <c r="F13" s="140" t="e">
        <f t="shared" si="1"/>
        <v>#REF!</v>
      </c>
    </row>
    <row r="14" spans="1:8">
      <c r="A14">
        <v>7</v>
      </c>
      <c r="B14" s="140" t="e">
        <f t="shared" si="0"/>
        <v>#REF!</v>
      </c>
      <c r="D14" s="141" t="s">
        <v>11</v>
      </c>
      <c r="E14">
        <v>7</v>
      </c>
      <c r="F14" s="140" t="e">
        <f t="shared" si="1"/>
        <v>#REF!</v>
      </c>
    </row>
    <row r="15" spans="1:8">
      <c r="A15">
        <v>8</v>
      </c>
      <c r="B15" s="140" t="e">
        <f t="shared" si="0"/>
        <v>#REF!</v>
      </c>
      <c r="D15" s="141" t="s">
        <v>12</v>
      </c>
      <c r="E15">
        <v>8</v>
      </c>
      <c r="F15" s="140" t="e">
        <f t="shared" si="1"/>
        <v>#REF!</v>
      </c>
    </row>
    <row r="16" spans="1:8">
      <c r="A16">
        <v>9</v>
      </c>
      <c r="B16" s="140" t="e">
        <f t="shared" si="0"/>
        <v>#REF!</v>
      </c>
      <c r="D16" s="141" t="s">
        <v>13</v>
      </c>
      <c r="E16">
        <v>9</v>
      </c>
      <c r="F16" s="140" t="e">
        <f t="shared" si="1"/>
        <v>#REF!</v>
      </c>
    </row>
    <row r="17" spans="1:6">
      <c r="A17">
        <v>10</v>
      </c>
      <c r="B17" s="140" t="e">
        <f t="shared" si="0"/>
        <v>#REF!</v>
      </c>
      <c r="D17" s="141" t="s">
        <v>14</v>
      </c>
      <c r="E17">
        <v>10</v>
      </c>
      <c r="F17" s="140" t="e">
        <f t="shared" si="1"/>
        <v>#REF!</v>
      </c>
    </row>
    <row r="18" spans="1:6">
      <c r="A18">
        <v>11</v>
      </c>
      <c r="B18" s="140" t="e">
        <f t="shared" si="0"/>
        <v>#REF!</v>
      </c>
      <c r="D18" s="141" t="s">
        <v>15</v>
      </c>
      <c r="E18">
        <v>11</v>
      </c>
      <c r="F18" s="140" t="e">
        <f t="shared" si="1"/>
        <v>#REF!</v>
      </c>
    </row>
    <row r="19" spans="1:6">
      <c r="A19">
        <v>12</v>
      </c>
      <c r="B19" s="140" t="e">
        <f t="shared" si="0"/>
        <v>#REF!</v>
      </c>
      <c r="D19" s="141" t="s">
        <v>16</v>
      </c>
      <c r="E19">
        <v>12</v>
      </c>
      <c r="F19" s="140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4"/>
  <sheetViews>
    <sheetView topLeftCell="F24" zoomScale="70" zoomScaleNormal="70" workbookViewId="0">
      <selection activeCell="J33" sqref="J33"/>
    </sheetView>
  </sheetViews>
  <sheetFormatPr defaultColWidth="9.109375" defaultRowHeight="21"/>
  <cols>
    <col min="1" max="1" width="6.33203125" style="104" customWidth="1"/>
    <col min="2" max="2" width="40.88671875" style="104" customWidth="1"/>
    <col min="3" max="3" width="35.109375" style="104" customWidth="1"/>
    <col min="4" max="4" width="34.109375" style="104" customWidth="1"/>
    <col min="5" max="5" width="30.88671875" style="104" customWidth="1"/>
    <col min="6" max="6" width="32" style="104" customWidth="1"/>
    <col min="7" max="7" width="34" style="104" customWidth="1"/>
    <col min="8" max="8" width="38.6640625" style="104" customWidth="1"/>
    <col min="9" max="9" width="34" style="104" customWidth="1"/>
    <col min="10" max="10" width="31.88671875" style="104" bestFit="1" customWidth="1"/>
    <col min="11" max="11" width="26.44140625" style="104" customWidth="1"/>
    <col min="12" max="16384" width="9.109375" style="104"/>
  </cols>
  <sheetData>
    <row r="1" spans="1:9" ht="30" customHeight="1">
      <c r="A1" s="145" t="s">
        <v>17</v>
      </c>
      <c r="B1" s="145"/>
      <c r="C1" s="145"/>
      <c r="D1" s="145"/>
      <c r="E1" s="145"/>
      <c r="F1" s="145"/>
      <c r="G1" s="145"/>
    </row>
    <row r="2" spans="1:9" ht="30" customHeight="1">
      <c r="A2" s="146" t="s">
        <v>18</v>
      </c>
      <c r="B2" s="146"/>
      <c r="C2" s="146"/>
      <c r="D2" s="146"/>
      <c r="E2" s="146"/>
      <c r="F2" s="146"/>
      <c r="G2" s="146"/>
    </row>
    <row r="3" spans="1:9" ht="30" customHeight="1">
      <c r="A3" s="147" t="s">
        <v>19</v>
      </c>
      <c r="B3" s="148"/>
      <c r="C3" s="148"/>
      <c r="D3" s="148"/>
      <c r="E3" s="148"/>
      <c r="F3" s="148"/>
      <c r="G3" s="149"/>
    </row>
    <row r="4" spans="1:9" ht="48.75" customHeight="1">
      <c r="A4" s="150" t="s">
        <v>20</v>
      </c>
      <c r="B4" s="150"/>
      <c r="C4" s="150"/>
      <c r="D4" s="150"/>
      <c r="E4" s="150"/>
      <c r="F4" s="150"/>
      <c r="G4" s="150"/>
    </row>
    <row r="5" spans="1:9" ht="75" customHeight="1">
      <c r="A5" s="110" t="s">
        <v>21</v>
      </c>
      <c r="B5" s="111" t="s">
        <v>22</v>
      </c>
      <c r="C5" s="111" t="s">
        <v>23</v>
      </c>
      <c r="D5" s="112" t="s">
        <v>24</v>
      </c>
      <c r="E5" s="109" t="s">
        <v>25</v>
      </c>
      <c r="F5" s="111" t="s">
        <v>26</v>
      </c>
      <c r="G5" s="111" t="s">
        <v>27</v>
      </c>
    </row>
    <row r="6" spans="1:9" ht="30" customHeight="1">
      <c r="A6" s="1"/>
      <c r="B6" s="1"/>
      <c r="C6" s="142" t="s">
        <v>28</v>
      </c>
      <c r="D6" s="142" t="s">
        <v>28</v>
      </c>
      <c r="E6" s="142" t="s">
        <v>28</v>
      </c>
      <c r="F6" s="142" t="s">
        <v>28</v>
      </c>
      <c r="G6" s="142" t="s">
        <v>28</v>
      </c>
    </row>
    <row r="7" spans="1:9" ht="30" customHeight="1">
      <c r="A7" s="113">
        <v>1</v>
      </c>
      <c r="B7" s="113" t="s">
        <v>29</v>
      </c>
      <c r="C7" s="114">
        <v>173729158032.83801</v>
      </c>
      <c r="D7" s="114">
        <v>138671710514.39801</v>
      </c>
      <c r="E7" s="114">
        <v>2678272707.0960002</v>
      </c>
      <c r="F7" s="115">
        <v>68793204106.336502</v>
      </c>
      <c r="G7" s="114">
        <f t="shared" ref="G7:G21" si="0">C7+D7+E7+F7</f>
        <v>383872345360.66852</v>
      </c>
      <c r="H7" s="116"/>
      <c r="I7" s="132"/>
    </row>
    <row r="8" spans="1:9" ht="30" customHeight="1">
      <c r="A8" s="113">
        <v>2</v>
      </c>
      <c r="B8" s="113" t="s">
        <v>30</v>
      </c>
      <c r="C8" s="114">
        <v>88117750619.541199</v>
      </c>
      <c r="D8" s="114">
        <v>70336144740.788101</v>
      </c>
      <c r="E8" s="114">
        <v>8927575690.3199997</v>
      </c>
      <c r="F8" s="115">
        <v>229310680354.45499</v>
      </c>
      <c r="G8" s="114">
        <f t="shared" si="0"/>
        <v>396692151405.10425</v>
      </c>
      <c r="H8" s="116"/>
      <c r="I8" s="116"/>
    </row>
    <row r="9" spans="1:9" ht="30" customHeight="1">
      <c r="A9" s="113">
        <v>3</v>
      </c>
      <c r="B9" s="113" t="s">
        <v>31</v>
      </c>
      <c r="C9" s="117">
        <v>67935092169.257103</v>
      </c>
      <c r="D9" s="114">
        <v>54226219373.511803</v>
      </c>
      <c r="E9" s="114">
        <v>6249302983.224</v>
      </c>
      <c r="F9" s="115">
        <v>160517476248.11801</v>
      </c>
      <c r="G9" s="114">
        <f t="shared" si="0"/>
        <v>288928090774.1109</v>
      </c>
      <c r="I9" s="116"/>
    </row>
    <row r="10" spans="1:9" ht="30" customHeight="1">
      <c r="A10" s="113">
        <v>4</v>
      </c>
      <c r="B10" s="113" t="s">
        <v>32</v>
      </c>
      <c r="C10" s="114">
        <v>33406346620.4338</v>
      </c>
      <c r="D10" s="114">
        <v>24508999113.541801</v>
      </c>
      <c r="E10" s="117">
        <v>0</v>
      </c>
      <c r="F10" s="114">
        <v>0</v>
      </c>
      <c r="G10" s="114">
        <f t="shared" si="0"/>
        <v>57915345733.975601</v>
      </c>
    </row>
    <row r="11" spans="1:9" ht="30" customHeight="1">
      <c r="A11" s="113">
        <v>5</v>
      </c>
      <c r="B11" s="113" t="s">
        <v>33</v>
      </c>
      <c r="C11" s="114">
        <v>14398726810.09</v>
      </c>
      <c r="D11" s="117">
        <v>0</v>
      </c>
      <c r="E11" s="117">
        <v>0</v>
      </c>
      <c r="F11" s="114">
        <v>1671305091.8800001</v>
      </c>
      <c r="G11" s="114">
        <f t="shared" si="0"/>
        <v>16070031901.970001</v>
      </c>
      <c r="H11" s="118"/>
      <c r="I11" s="132"/>
    </row>
    <row r="12" spans="1:9" ht="30" customHeight="1">
      <c r="A12" s="113">
        <v>6</v>
      </c>
      <c r="B12" s="119" t="s">
        <v>34</v>
      </c>
      <c r="C12" s="114">
        <v>18058572624.509998</v>
      </c>
      <c r="D12" s="117">
        <v>0</v>
      </c>
      <c r="E12" s="117">
        <v>0</v>
      </c>
      <c r="F12" s="114">
        <v>18028925179.119999</v>
      </c>
      <c r="G12" s="114">
        <f t="shared" si="0"/>
        <v>36087497803.629997</v>
      </c>
    </row>
    <row r="13" spans="1:9" ht="30" customHeight="1">
      <c r="A13" s="113">
        <v>7</v>
      </c>
      <c r="B13" s="119" t="s">
        <v>35</v>
      </c>
      <c r="C13" s="114">
        <v>9352187547.3400002</v>
      </c>
      <c r="D13" s="117">
        <v>0</v>
      </c>
      <c r="E13" s="117">
        <v>0</v>
      </c>
      <c r="F13" s="114">
        <v>0</v>
      </c>
      <c r="G13" s="114">
        <f t="shared" si="0"/>
        <v>9352187547.3400002</v>
      </c>
    </row>
    <row r="14" spans="1:9" ht="30" customHeight="1">
      <c r="A14" s="113">
        <v>8</v>
      </c>
      <c r="B14" s="119" t="s">
        <v>36</v>
      </c>
      <c r="C14" s="114">
        <v>13240158092.25</v>
      </c>
      <c r="D14" s="114">
        <v>0</v>
      </c>
      <c r="E14" s="117">
        <v>0</v>
      </c>
      <c r="F14" s="114">
        <v>0</v>
      </c>
      <c r="G14" s="114">
        <f t="shared" si="0"/>
        <v>13240158092.25</v>
      </c>
    </row>
    <row r="15" spans="1:9" ht="54" customHeight="1">
      <c r="A15" s="113">
        <v>9</v>
      </c>
      <c r="B15" s="119" t="s">
        <v>37</v>
      </c>
      <c r="C15" s="114">
        <v>12427539459.360001</v>
      </c>
      <c r="D15" s="117">
        <v>0</v>
      </c>
      <c r="E15" s="117">
        <v>0</v>
      </c>
      <c r="F15" s="114">
        <v>0</v>
      </c>
      <c r="G15" s="114">
        <f t="shared" si="0"/>
        <v>12427539459.360001</v>
      </c>
    </row>
    <row r="16" spans="1:9" ht="54" customHeight="1">
      <c r="A16" s="113"/>
      <c r="B16" s="119" t="s">
        <v>38</v>
      </c>
      <c r="C16" s="114">
        <v>1111272920.5999999</v>
      </c>
      <c r="D16" s="117">
        <v>0</v>
      </c>
      <c r="E16" s="117">
        <v>0</v>
      </c>
      <c r="F16" s="114">
        <v>0</v>
      </c>
      <c r="G16" s="114">
        <f t="shared" si="0"/>
        <v>1111272920.5999999</v>
      </c>
    </row>
    <row r="17" spans="1:11" ht="42">
      <c r="A17" s="113">
        <v>10</v>
      </c>
      <c r="B17" s="119" t="s">
        <v>39</v>
      </c>
      <c r="C17" s="117">
        <v>50000000000</v>
      </c>
      <c r="D17" s="117">
        <v>0</v>
      </c>
      <c r="E17" s="117">
        <v>0</v>
      </c>
      <c r="F17" s="114">
        <v>0</v>
      </c>
      <c r="G17" s="114">
        <f t="shared" si="0"/>
        <v>50000000000</v>
      </c>
    </row>
    <row r="18" spans="1:11" ht="43.5" customHeight="1">
      <c r="A18" s="113">
        <v>11</v>
      </c>
      <c r="B18" s="119" t="s">
        <v>40</v>
      </c>
      <c r="C18" s="117">
        <v>25442219048.349998</v>
      </c>
      <c r="D18" s="117">
        <v>0</v>
      </c>
      <c r="E18" s="114">
        <v>743964640.86000001</v>
      </c>
      <c r="F18" s="114">
        <v>0</v>
      </c>
      <c r="G18" s="114">
        <f t="shared" si="0"/>
        <v>26186183689.209999</v>
      </c>
    </row>
    <row r="19" spans="1:11" ht="42">
      <c r="A19" s="113">
        <v>12</v>
      </c>
      <c r="B19" s="119" t="s">
        <v>41</v>
      </c>
      <c r="C19" s="117">
        <v>18163078852.380001</v>
      </c>
      <c r="D19" s="117">
        <v>0</v>
      </c>
      <c r="E19" s="117">
        <v>0</v>
      </c>
      <c r="F19" s="114">
        <v>0</v>
      </c>
      <c r="G19" s="114">
        <f t="shared" si="0"/>
        <v>18163078852.380001</v>
      </c>
    </row>
    <row r="20" spans="1:11" ht="42.75" customHeight="1">
      <c r="A20" s="113">
        <v>13</v>
      </c>
      <c r="B20" s="119" t="s">
        <v>42</v>
      </c>
      <c r="C20" s="117">
        <v>0</v>
      </c>
      <c r="D20" s="117">
        <v>0</v>
      </c>
      <c r="E20" s="117">
        <v>0</v>
      </c>
      <c r="F20" s="115">
        <v>14184165795.120001</v>
      </c>
      <c r="G20" s="114">
        <f t="shared" si="0"/>
        <v>14184165795.120001</v>
      </c>
    </row>
    <row r="21" spans="1:11" ht="42.75" customHeight="1">
      <c r="A21" s="113">
        <v>14</v>
      </c>
      <c r="B21" s="119" t="s">
        <v>43</v>
      </c>
      <c r="C21" s="117">
        <v>350000000000</v>
      </c>
      <c r="D21" s="117">
        <v>0</v>
      </c>
      <c r="E21" s="117">
        <v>0</v>
      </c>
      <c r="F21" s="114">
        <v>0</v>
      </c>
      <c r="G21" s="114">
        <f t="shared" si="0"/>
        <v>350000000000</v>
      </c>
      <c r="H21" s="120"/>
    </row>
    <row r="22" spans="1:11" ht="30" customHeight="1">
      <c r="A22" s="113"/>
      <c r="B22" s="121" t="s">
        <v>44</v>
      </c>
      <c r="C22" s="117">
        <f>SUM(C7:C21)</f>
        <v>875382102796.95007</v>
      </c>
      <c r="D22" s="117">
        <f>SUM(D7:D21)</f>
        <v>287743073742.23969</v>
      </c>
      <c r="E22" s="117">
        <f>SUM(E7:E21)</f>
        <v>18599116021.5</v>
      </c>
      <c r="F22" s="117">
        <f>SUM(F7:F21)</f>
        <v>492505756775.02954</v>
      </c>
      <c r="G22" s="117">
        <f>SUM(G7:G21)</f>
        <v>1674230049335.7192</v>
      </c>
    </row>
    <row r="23" spans="1:11" ht="30" customHeight="1">
      <c r="B23" s="122"/>
      <c r="C23" s="123"/>
      <c r="D23" s="123"/>
      <c r="E23" s="123"/>
      <c r="F23" s="124"/>
      <c r="G23" s="124"/>
    </row>
    <row r="24" spans="1:11" ht="39" customHeight="1">
      <c r="A24" s="151" t="s">
        <v>45</v>
      </c>
      <c r="B24" s="151"/>
      <c r="C24" s="151"/>
      <c r="D24" s="151"/>
      <c r="E24" s="151"/>
      <c r="F24" s="151"/>
      <c r="G24" s="151"/>
      <c r="H24" s="151"/>
      <c r="I24" s="151"/>
    </row>
    <row r="25" spans="1:11" ht="55.5" customHeight="1">
      <c r="A25" s="152" t="s">
        <v>46</v>
      </c>
      <c r="B25" s="153"/>
      <c r="C25" s="153"/>
      <c r="D25" s="153"/>
      <c r="E25" s="153"/>
      <c r="F25" s="153"/>
      <c r="G25" s="153"/>
      <c r="H25" s="153"/>
      <c r="I25" s="153"/>
    </row>
    <row r="26" spans="1:11" ht="30" customHeight="1">
      <c r="A26" s="1">
        <v>0</v>
      </c>
      <c r="B26" s="1">
        <v>1</v>
      </c>
      <c r="C26" s="1">
        <v>2</v>
      </c>
      <c r="D26" s="1">
        <v>3</v>
      </c>
      <c r="E26" s="1" t="s">
        <v>47</v>
      </c>
      <c r="F26" s="1">
        <v>5</v>
      </c>
      <c r="G26" s="1">
        <v>6</v>
      </c>
      <c r="H26" s="1">
        <v>7</v>
      </c>
      <c r="I26" s="1" t="s">
        <v>48</v>
      </c>
      <c r="J26" s="47"/>
      <c r="K26" s="47"/>
    </row>
    <row r="27" spans="1:11" ht="66" customHeight="1">
      <c r="A27" s="121" t="s">
        <v>21</v>
      </c>
      <c r="B27" s="121" t="s">
        <v>22</v>
      </c>
      <c r="C27" s="125" t="s">
        <v>49</v>
      </c>
      <c r="D27" s="121" t="s">
        <v>50</v>
      </c>
      <c r="E27" s="121" t="s">
        <v>51</v>
      </c>
      <c r="F27" s="112" t="s">
        <v>24</v>
      </c>
      <c r="G27" s="112" t="s">
        <v>25</v>
      </c>
      <c r="H27" s="109" t="s">
        <v>26</v>
      </c>
      <c r="I27" s="109" t="s">
        <v>27</v>
      </c>
      <c r="J27" s="135"/>
      <c r="K27" s="135"/>
    </row>
    <row r="28" spans="1:11" ht="22.8">
      <c r="A28" s="113"/>
      <c r="B28" s="113"/>
      <c r="C28" s="142" t="s">
        <v>28</v>
      </c>
      <c r="D28" s="142" t="s">
        <v>28</v>
      </c>
      <c r="E28" s="142" t="s">
        <v>28</v>
      </c>
      <c r="F28" s="143" t="s">
        <v>28</v>
      </c>
      <c r="G28" s="142" t="s">
        <v>28</v>
      </c>
      <c r="H28" s="142" t="s">
        <v>28</v>
      </c>
      <c r="I28" s="142" t="s">
        <v>28</v>
      </c>
      <c r="K28" s="134"/>
    </row>
    <row r="29" spans="1:11" ht="20.25" customHeight="1">
      <c r="A29" s="113">
        <v>1</v>
      </c>
      <c r="B29" s="113" t="s">
        <v>52</v>
      </c>
      <c r="C29" s="126">
        <v>159944270398.49399</v>
      </c>
      <c r="D29" s="126">
        <v>-96470003601.360001</v>
      </c>
      <c r="E29" s="127">
        <f>C29+D29</f>
        <v>63474266797.133987</v>
      </c>
      <c r="F29" s="128">
        <v>127668526194.92</v>
      </c>
      <c r="G29" s="127">
        <v>2499721193.29</v>
      </c>
      <c r="H29" s="127">
        <v>64206990499.25</v>
      </c>
      <c r="I29" s="115">
        <f>E29+F29+G29+H29</f>
        <v>257849504684.59399</v>
      </c>
      <c r="J29" s="204">
        <f>F29+G29</f>
        <v>130168247388.20999</v>
      </c>
      <c r="K29" s="136"/>
    </row>
    <row r="30" spans="1:11" ht="20.25" customHeight="1">
      <c r="A30" s="113">
        <v>2</v>
      </c>
      <c r="B30" s="113" t="s">
        <v>53</v>
      </c>
      <c r="C30" s="126">
        <v>3297820008.2164001</v>
      </c>
      <c r="D30" s="126">
        <v>0</v>
      </c>
      <c r="E30" s="127">
        <f t="shared" ref="E30:E33" si="1">C30+D30</f>
        <v>3297820008.2164001</v>
      </c>
      <c r="F30" s="128">
        <v>2632340746.29</v>
      </c>
      <c r="G30" s="127">
        <v>0</v>
      </c>
      <c r="H30" s="127">
        <v>0</v>
      </c>
      <c r="I30" s="115">
        <f>E30+F30+G30+H30</f>
        <v>5930160754.5064001</v>
      </c>
      <c r="J30" s="204">
        <f>F30+G30</f>
        <v>2632340746.29</v>
      </c>
      <c r="K30" s="136"/>
    </row>
    <row r="31" spans="1:11" ht="20.25" customHeight="1">
      <c r="A31" s="113">
        <v>3</v>
      </c>
      <c r="B31" s="113" t="s">
        <v>54</v>
      </c>
      <c r="C31" s="126">
        <v>1648910004.1099999</v>
      </c>
      <c r="D31" s="126">
        <v>0</v>
      </c>
      <c r="E31" s="127">
        <f t="shared" si="1"/>
        <v>1648910004.1099999</v>
      </c>
      <c r="F31" s="128">
        <v>1316170373.1400001</v>
      </c>
      <c r="G31" s="127">
        <v>0</v>
      </c>
      <c r="H31" s="127">
        <v>0</v>
      </c>
      <c r="I31" s="115">
        <f>E31+F31+G31+H31</f>
        <v>2965080377.25</v>
      </c>
      <c r="J31" s="204">
        <f>F31+G31</f>
        <v>1316170373.1400001</v>
      </c>
      <c r="K31" s="136"/>
    </row>
    <row r="32" spans="1:11" ht="42">
      <c r="A32" s="113">
        <v>4</v>
      </c>
      <c r="B32" s="119" t="s">
        <v>55</v>
      </c>
      <c r="C32" s="126">
        <v>5540337613.8000002</v>
      </c>
      <c r="D32" s="126">
        <v>0</v>
      </c>
      <c r="E32" s="127">
        <f t="shared" si="1"/>
        <v>5540337613.8000002</v>
      </c>
      <c r="F32" s="128">
        <v>4422332453.7600002</v>
      </c>
      <c r="G32" s="127">
        <v>0</v>
      </c>
      <c r="H32" s="127">
        <v>0</v>
      </c>
      <c r="I32" s="115">
        <f>E32+F32+G32+H32</f>
        <v>9962670067.5600014</v>
      </c>
      <c r="J32" s="204">
        <f>F32+G32</f>
        <v>4422332453.7600002</v>
      </c>
      <c r="K32" s="136"/>
    </row>
    <row r="33" spans="1:11" ht="21" customHeight="1">
      <c r="A33" s="113">
        <v>5</v>
      </c>
      <c r="B33" s="113" t="s">
        <v>56</v>
      </c>
      <c r="C33" s="126">
        <v>3297820008.2164001</v>
      </c>
      <c r="D33" s="126">
        <v>-97124889</v>
      </c>
      <c r="E33" s="127">
        <f t="shared" si="1"/>
        <v>3200695119.2164001</v>
      </c>
      <c r="F33" s="128">
        <v>2632340746.29</v>
      </c>
      <c r="G33" s="127">
        <v>178551513.81</v>
      </c>
      <c r="H33" s="127">
        <v>4586213607.0900002</v>
      </c>
      <c r="I33" s="115">
        <f>E33+F33+G33+H33</f>
        <v>10597800986.406401</v>
      </c>
      <c r="J33" s="204">
        <f>F33+G33</f>
        <v>2810892260.0999999</v>
      </c>
      <c r="K33" s="136"/>
    </row>
    <row r="34" spans="1:11" ht="36.75" customHeight="1">
      <c r="A34" s="113"/>
      <c r="B34" s="129" t="s">
        <v>27</v>
      </c>
      <c r="C34" s="130">
        <f t="shared" ref="C34:I34" si="2">SUM(C29:C33)</f>
        <v>173729158032.83676</v>
      </c>
      <c r="D34" s="130">
        <f t="shared" si="2"/>
        <v>-96567128490.360001</v>
      </c>
      <c r="E34" s="130">
        <f t="shared" si="2"/>
        <v>77162029542.476791</v>
      </c>
      <c r="F34" s="130">
        <f t="shared" si="2"/>
        <v>138671710514.39999</v>
      </c>
      <c r="G34" s="130">
        <f t="shared" si="2"/>
        <v>2678272707.0999999</v>
      </c>
      <c r="H34" s="130">
        <f t="shared" si="2"/>
        <v>68793204106.339996</v>
      </c>
      <c r="I34" s="130">
        <f t="shared" si="2"/>
        <v>287305216870.31677</v>
      </c>
      <c r="J34" s="204">
        <f>F34+G34</f>
        <v>141349983221.5</v>
      </c>
      <c r="K34" s="137"/>
    </row>
    <row r="36" spans="1:11" ht="12.75" hidden="1" customHeight="1">
      <c r="A36" s="154" t="s">
        <v>57</v>
      </c>
      <c r="B36" s="154"/>
      <c r="C36" s="154"/>
    </row>
    <row r="37" spans="1:11">
      <c r="A37" s="155"/>
      <c r="B37" s="155"/>
      <c r="C37" s="155"/>
      <c r="H37" s="120"/>
      <c r="I37" s="116"/>
    </row>
    <row r="38" spans="1:11" ht="42.75" customHeight="1">
      <c r="B38" s="131"/>
      <c r="C38" s="131"/>
      <c r="E38" s="120"/>
      <c r="F38" s="120"/>
      <c r="G38" s="116"/>
      <c r="H38" s="116"/>
      <c r="I38" s="116"/>
    </row>
    <row r="39" spans="1:11">
      <c r="B39" s="131"/>
      <c r="C39" s="131"/>
      <c r="F39" s="132"/>
      <c r="I39" s="116"/>
    </row>
    <row r="40" spans="1:11">
      <c r="B40" s="133"/>
      <c r="C40" s="131"/>
      <c r="F40" s="132"/>
      <c r="H40" s="120"/>
    </row>
    <row r="41" spans="1:11" ht="22.8">
      <c r="A41" s="156" t="s">
        <v>58</v>
      </c>
      <c r="B41" s="156"/>
      <c r="C41" s="156"/>
      <c r="D41" s="156"/>
      <c r="E41" s="156"/>
      <c r="F41" s="156"/>
      <c r="G41" s="156"/>
      <c r="H41" s="156"/>
      <c r="I41" s="156"/>
    </row>
    <row r="42" spans="1:11" ht="35.25" customHeight="1">
      <c r="A42" s="156" t="s">
        <v>59</v>
      </c>
      <c r="B42" s="156"/>
      <c r="C42" s="156"/>
      <c r="D42" s="156"/>
      <c r="E42" s="156"/>
      <c r="F42" s="156"/>
      <c r="G42" s="156"/>
      <c r="H42" s="156"/>
      <c r="I42" s="156"/>
    </row>
    <row r="43" spans="1:11" ht="30.75" customHeight="1">
      <c r="A43" s="156" t="s">
        <v>60</v>
      </c>
      <c r="B43" s="156"/>
      <c r="C43" s="156"/>
      <c r="D43" s="156"/>
      <c r="E43" s="156"/>
      <c r="F43" s="156"/>
      <c r="G43" s="156"/>
      <c r="H43" s="156"/>
      <c r="I43" s="156"/>
    </row>
    <row r="44" spans="1:11" ht="22.8">
      <c r="A44" s="156" t="s">
        <v>61</v>
      </c>
      <c r="B44" s="156"/>
      <c r="C44" s="156"/>
      <c r="D44" s="156"/>
      <c r="E44" s="156"/>
      <c r="F44" s="156"/>
      <c r="G44" s="156"/>
      <c r="H44" s="156"/>
      <c r="I44" s="156"/>
    </row>
  </sheetData>
  <mergeCells count="12">
    <mergeCell ref="A43:I43"/>
    <mergeCell ref="A44:I44"/>
    <mergeCell ref="A25:I25"/>
    <mergeCell ref="A36:C36"/>
    <mergeCell ref="A37:C37"/>
    <mergeCell ref="A41:I41"/>
    <mergeCell ref="A42:I42"/>
    <mergeCell ref="A1:G1"/>
    <mergeCell ref="A2:G2"/>
    <mergeCell ref="A3:G3"/>
    <mergeCell ref="A4:G4"/>
    <mergeCell ref="A24:I24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6380-D08F-469D-99A3-3E21C80091BD}">
  <dimension ref="A1:U48"/>
  <sheetViews>
    <sheetView tabSelected="1" topLeftCell="A4" workbookViewId="0">
      <pane xSplit="3" ySplit="1" topLeftCell="E5" activePane="bottomRight" state="frozen"/>
      <selection pane="topRight"/>
      <selection pane="bottomLeft"/>
      <selection pane="bottomRight" activeCell="F13" sqref="F13"/>
    </sheetView>
  </sheetViews>
  <sheetFormatPr defaultColWidth="8.88671875" defaultRowHeight="13.2"/>
  <cols>
    <col min="1" max="1" width="4.109375" style="15" customWidth="1"/>
    <col min="2" max="2" width="22.44140625" style="15" customWidth="1"/>
    <col min="3" max="3" width="7.44140625" style="15" customWidth="1"/>
    <col min="4" max="5" width="25.5546875" style="15" customWidth="1"/>
    <col min="6" max="7" width="22" style="15" customWidth="1"/>
    <col min="8" max="8" width="29.44140625" style="15" customWidth="1"/>
    <col min="9" max="9" width="8.88671875" style="15"/>
    <col min="10" max="10" width="16.33203125" style="15" customWidth="1"/>
    <col min="11" max="11" width="16.88671875" style="15" customWidth="1"/>
    <col min="12" max="12" width="21" style="15" customWidth="1"/>
    <col min="13" max="13" width="8.88671875" style="15"/>
    <col min="14" max="14" width="17.44140625" style="15" customWidth="1"/>
    <col min="15" max="15" width="12.33203125" style="15" customWidth="1"/>
    <col min="16" max="16" width="17.88671875" style="15" customWidth="1"/>
    <col min="17" max="18" width="8.88671875" style="15"/>
    <col min="19" max="19" width="17.88671875" style="15" customWidth="1"/>
    <col min="20" max="20" width="16.33203125" style="15" customWidth="1"/>
    <col min="21" max="21" width="17.88671875" style="15" customWidth="1"/>
    <col min="22" max="16384" width="8.88671875" style="15"/>
  </cols>
  <sheetData>
    <row r="1" spans="1:21" ht="22.8">
      <c r="A1" s="157" t="s">
        <v>62</v>
      </c>
      <c r="B1" s="157"/>
      <c r="C1" s="157"/>
      <c r="D1" s="157"/>
      <c r="E1" s="157"/>
      <c r="F1" s="157"/>
      <c r="G1" s="157"/>
      <c r="H1" s="157"/>
    </row>
    <row r="2" spans="1:21" ht="24.6">
      <c r="A2" s="151" t="s">
        <v>63</v>
      </c>
      <c r="B2" s="151"/>
      <c r="C2" s="151"/>
      <c r="D2" s="151"/>
      <c r="E2" s="151"/>
      <c r="F2" s="151"/>
      <c r="G2" s="151"/>
      <c r="H2" s="151"/>
    </row>
    <row r="3" spans="1:21" ht="12.75" customHeight="1">
      <c r="A3" s="165" t="s">
        <v>21</v>
      </c>
      <c r="B3" s="165" t="s">
        <v>22</v>
      </c>
      <c r="C3" s="165" t="s">
        <v>70</v>
      </c>
      <c r="D3" s="165" t="s">
        <v>51</v>
      </c>
      <c r="E3" s="92"/>
      <c r="F3" s="165" t="s">
        <v>78</v>
      </c>
      <c r="G3" s="165" t="s">
        <v>79</v>
      </c>
      <c r="H3" s="165" t="s">
        <v>82</v>
      </c>
    </row>
    <row r="4" spans="1:21" ht="50.25" customHeight="1">
      <c r="A4" s="166"/>
      <c r="B4" s="166"/>
      <c r="C4" s="166"/>
      <c r="D4" s="166"/>
      <c r="E4" s="93" t="s">
        <v>958</v>
      </c>
      <c r="F4" s="166"/>
      <c r="G4" s="166"/>
      <c r="H4" s="166"/>
    </row>
    <row r="5" spans="1:21" ht="30" customHeight="1">
      <c r="A5" s="94">
        <v>1</v>
      </c>
      <c r="B5" s="95" t="s">
        <v>86</v>
      </c>
      <c r="C5" s="96">
        <v>17</v>
      </c>
      <c r="D5" s="97">
        <v>2006066091.0844002</v>
      </c>
      <c r="E5" s="97">
        <v>2088296125.9665999</v>
      </c>
      <c r="F5" s="97">
        <v>52716761.149099998</v>
      </c>
      <c r="G5" s="97">
        <v>4646090667.9469004</v>
      </c>
      <c r="H5" s="108">
        <v>8793169646.1469994</v>
      </c>
      <c r="U5" s="91">
        <v>0</v>
      </c>
    </row>
    <row r="6" spans="1:21" ht="30" customHeight="1">
      <c r="A6" s="94">
        <v>2</v>
      </c>
      <c r="B6" s="95" t="s">
        <v>87</v>
      </c>
      <c r="C6" s="99">
        <v>21</v>
      </c>
      <c r="D6" s="97">
        <v>1726459525.6705999</v>
      </c>
      <c r="E6" s="97">
        <v>2005490946.7925</v>
      </c>
      <c r="F6" s="97">
        <v>112163136.7036</v>
      </c>
      <c r="G6" s="97">
        <v>4883862754.6638002</v>
      </c>
      <c r="H6" s="108">
        <v>8727976363.8304996</v>
      </c>
      <c r="U6" s="91">
        <v>0</v>
      </c>
    </row>
    <row r="7" spans="1:21" ht="30" customHeight="1">
      <c r="A7" s="94">
        <v>3</v>
      </c>
      <c r="B7" s="95" t="s">
        <v>88</v>
      </c>
      <c r="C7" s="99">
        <v>31</v>
      </c>
      <c r="D7" s="97">
        <v>8432814241.9271002</v>
      </c>
      <c r="E7" s="97">
        <v>7181596456.1040001</v>
      </c>
      <c r="F7" s="97">
        <v>56602729.95905</v>
      </c>
      <c r="G7" s="97">
        <v>5299716119.5194998</v>
      </c>
      <c r="H7" s="108">
        <v>20970729547.509647</v>
      </c>
      <c r="U7" s="91">
        <v>0</v>
      </c>
    </row>
    <row r="8" spans="1:21" ht="30" customHeight="1">
      <c r="A8" s="94">
        <v>4</v>
      </c>
      <c r="B8" s="95" t="s">
        <v>89</v>
      </c>
      <c r="C8" s="99">
        <v>21</v>
      </c>
      <c r="D8" s="97">
        <v>2420542365.1779003</v>
      </c>
      <c r="E8" s="97">
        <v>2387224795.0296001</v>
      </c>
      <c r="F8" s="97">
        <v>111953012.2718</v>
      </c>
      <c r="G8" s="97">
        <v>5652355261.8985996</v>
      </c>
      <c r="H8" s="108">
        <v>10572075434.377899</v>
      </c>
      <c r="U8" s="91">
        <v>0</v>
      </c>
    </row>
    <row r="9" spans="1:21" ht="30" customHeight="1">
      <c r="A9" s="94">
        <v>5</v>
      </c>
      <c r="B9" s="95" t="s">
        <v>90</v>
      </c>
      <c r="C9" s="99">
        <v>20</v>
      </c>
      <c r="D9" s="97">
        <v>800680208.62000012</v>
      </c>
      <c r="E9" s="97">
        <v>2391268627.7740998</v>
      </c>
      <c r="F9" s="97">
        <v>134683224.62900001</v>
      </c>
      <c r="G9" s="97">
        <v>5629765907.6308002</v>
      </c>
      <c r="H9" s="108">
        <v>8956397968.6539001</v>
      </c>
      <c r="U9" s="91">
        <v>0</v>
      </c>
    </row>
    <row r="10" spans="1:21" ht="30" customHeight="1">
      <c r="A10" s="94">
        <v>6</v>
      </c>
      <c r="B10" s="95" t="s">
        <v>91</v>
      </c>
      <c r="C10" s="99">
        <v>8</v>
      </c>
      <c r="D10" s="97">
        <v>6924307076.7207994</v>
      </c>
      <c r="E10" s="97">
        <v>5723467821.9496994</v>
      </c>
      <c r="F10" s="97">
        <v>49813652.454999998</v>
      </c>
      <c r="G10" s="97">
        <v>4516076139.9576998</v>
      </c>
      <c r="H10" s="108">
        <v>17213664691.083199</v>
      </c>
      <c r="U10" s="91">
        <v>0</v>
      </c>
    </row>
    <row r="11" spans="1:21" ht="30" customHeight="1">
      <c r="A11" s="94">
        <v>7</v>
      </c>
      <c r="B11" s="95" t="s">
        <v>92</v>
      </c>
      <c r="C11" s="99">
        <v>23</v>
      </c>
      <c r="D11" s="97">
        <v>2356971685.8466997</v>
      </c>
      <c r="E11" s="97">
        <v>2253469019.9482999</v>
      </c>
      <c r="F11" s="97">
        <v>63137114.778250001</v>
      </c>
      <c r="G11" s="97">
        <v>5403489443.6821003</v>
      </c>
      <c r="H11" s="108">
        <v>10077067264.25535</v>
      </c>
      <c r="U11" s="91">
        <v>0</v>
      </c>
    </row>
    <row r="12" spans="1:21" ht="30" customHeight="1">
      <c r="A12" s="94">
        <v>8</v>
      </c>
      <c r="B12" s="95" t="s">
        <v>93</v>
      </c>
      <c r="C12" s="99">
        <v>27</v>
      </c>
      <c r="D12" s="97">
        <v>2574554289.4501004</v>
      </c>
      <c r="E12" s="97">
        <v>2471622083.6757002</v>
      </c>
      <c r="F12" s="97">
        <v>139893749.48159999</v>
      </c>
      <c r="G12" s="97">
        <v>5465947643.0032997</v>
      </c>
      <c r="H12" s="108">
        <v>10652017765.610701</v>
      </c>
      <c r="U12" s="91">
        <v>0</v>
      </c>
    </row>
    <row r="13" spans="1:21" ht="30" customHeight="1">
      <c r="A13" s="94">
        <v>9</v>
      </c>
      <c r="B13" s="95" t="s">
        <v>94</v>
      </c>
      <c r="C13" s="99">
        <v>18</v>
      </c>
      <c r="D13" s="97">
        <v>1227240799.7979</v>
      </c>
      <c r="E13" s="97">
        <v>2019656568.9744999</v>
      </c>
      <c r="F13" s="97">
        <v>56612383.066</v>
      </c>
      <c r="G13" s="97">
        <v>4667507391.1735001</v>
      </c>
      <c r="H13" s="108">
        <v>7971017143.0118999</v>
      </c>
      <c r="U13" s="91">
        <v>0</v>
      </c>
    </row>
    <row r="14" spans="1:21" ht="30" customHeight="1">
      <c r="A14" s="94">
        <v>10</v>
      </c>
      <c r="B14" s="95" t="s">
        <v>95</v>
      </c>
      <c r="C14" s="99">
        <v>25</v>
      </c>
      <c r="D14" s="97">
        <v>13256585350.663099</v>
      </c>
      <c r="E14" s="97">
        <v>11156921566.5196</v>
      </c>
      <c r="F14" s="97">
        <v>57162710.310999997</v>
      </c>
      <c r="G14" s="97">
        <v>5902365424.0641003</v>
      </c>
      <c r="H14" s="108">
        <v>30373035051.5578</v>
      </c>
      <c r="U14" s="91">
        <v>0</v>
      </c>
    </row>
    <row r="15" spans="1:21" ht="30" customHeight="1">
      <c r="A15" s="94">
        <v>11</v>
      </c>
      <c r="B15" s="95" t="s">
        <v>96</v>
      </c>
      <c r="C15" s="99">
        <v>13</v>
      </c>
      <c r="D15" s="97">
        <v>1366473704.1971002</v>
      </c>
      <c r="E15" s="97">
        <v>1798679683.9432001</v>
      </c>
      <c r="F15" s="97">
        <v>100733474.8387</v>
      </c>
      <c r="G15" s="97">
        <v>4498895846.0194998</v>
      </c>
      <c r="H15" s="108">
        <v>7764782708.9984999</v>
      </c>
      <c r="U15" s="91">
        <v>0</v>
      </c>
    </row>
    <row r="16" spans="1:21" ht="30" customHeight="1">
      <c r="A16" s="94">
        <v>12</v>
      </c>
      <c r="B16" s="95" t="s">
        <v>97</v>
      </c>
      <c r="C16" s="99">
        <v>18</v>
      </c>
      <c r="D16" s="97">
        <v>2268039909.7786999</v>
      </c>
      <c r="E16" s="97">
        <v>2606257819.0320001</v>
      </c>
      <c r="F16" s="97">
        <v>52641312.850599997</v>
      </c>
      <c r="G16" s="97">
        <v>5372551930.9626999</v>
      </c>
      <c r="H16" s="108">
        <v>10299490972.624001</v>
      </c>
      <c r="U16" s="91">
        <v>0</v>
      </c>
    </row>
    <row r="17" spans="1:21" ht="30" customHeight="1">
      <c r="A17" s="94">
        <v>13</v>
      </c>
      <c r="B17" s="95" t="s">
        <v>98</v>
      </c>
      <c r="C17" s="99">
        <v>16</v>
      </c>
      <c r="D17" s="97">
        <v>1222400882.6349001</v>
      </c>
      <c r="E17" s="97">
        <v>1804977432.6905</v>
      </c>
      <c r="F17" s="97">
        <v>100676631.5258</v>
      </c>
      <c r="G17" s="97">
        <v>4459293079.4977999</v>
      </c>
      <c r="H17" s="108">
        <v>7587348026.349</v>
      </c>
      <c r="U17" s="91">
        <v>0</v>
      </c>
    </row>
    <row r="18" spans="1:21" ht="30" customHeight="1">
      <c r="A18" s="94">
        <v>14</v>
      </c>
      <c r="B18" s="95" t="s">
        <v>99</v>
      </c>
      <c r="C18" s="99">
        <v>17</v>
      </c>
      <c r="D18" s="97">
        <v>1974396383.0790999</v>
      </c>
      <c r="E18" s="97">
        <v>2050224296.4872999</v>
      </c>
      <c r="F18" s="97">
        <v>113234538.19410001</v>
      </c>
      <c r="G18" s="97">
        <v>5705671128.0662003</v>
      </c>
      <c r="H18" s="108">
        <v>9843526345.8267002</v>
      </c>
      <c r="U18" s="91">
        <v>0</v>
      </c>
    </row>
    <row r="19" spans="1:21" ht="30" customHeight="1">
      <c r="A19" s="94">
        <v>15</v>
      </c>
      <c r="B19" s="95" t="s">
        <v>100</v>
      </c>
      <c r="C19" s="99">
        <v>11</v>
      </c>
      <c r="D19" s="97">
        <v>956583637.0965997</v>
      </c>
      <c r="E19" s="97">
        <v>1884571218.4944999</v>
      </c>
      <c r="F19" s="97">
        <v>106056581.1011</v>
      </c>
      <c r="G19" s="97">
        <v>4571689068.7896004</v>
      </c>
      <c r="H19" s="108">
        <v>7518900505.4818001</v>
      </c>
      <c r="U19" s="91">
        <v>0</v>
      </c>
    </row>
    <row r="20" spans="1:21" ht="30" customHeight="1">
      <c r="A20" s="94">
        <v>16</v>
      </c>
      <c r="B20" s="95" t="s">
        <v>101</v>
      </c>
      <c r="C20" s="99">
        <v>27</v>
      </c>
      <c r="D20" s="97">
        <v>1580323033.8670003</v>
      </c>
      <c r="E20" s="97">
        <v>2566843755.1789002</v>
      </c>
      <c r="F20" s="97">
        <v>58533920.541500002</v>
      </c>
      <c r="G20" s="97">
        <v>5171156182.1442003</v>
      </c>
      <c r="H20" s="108">
        <v>9376856891.7316017</v>
      </c>
      <c r="U20" s="91">
        <v>0</v>
      </c>
    </row>
    <row r="21" spans="1:21" ht="30" customHeight="1">
      <c r="A21" s="94">
        <v>17</v>
      </c>
      <c r="B21" s="95" t="s">
        <v>102</v>
      </c>
      <c r="C21" s="99">
        <v>27</v>
      </c>
      <c r="D21" s="97">
        <v>2318397569.3308001</v>
      </c>
      <c r="E21" s="97">
        <v>2240005441.2680998</v>
      </c>
      <c r="F21" s="97">
        <v>125917322.7904</v>
      </c>
      <c r="G21" s="97">
        <v>5561511962.6633997</v>
      </c>
      <c r="H21" s="108">
        <v>10245832296.0527</v>
      </c>
      <c r="U21" s="91">
        <v>0</v>
      </c>
    </row>
    <row r="22" spans="1:21" ht="30" customHeight="1">
      <c r="A22" s="94">
        <v>18</v>
      </c>
      <c r="B22" s="95" t="s">
        <v>103</v>
      </c>
      <c r="C22" s="99">
        <v>23</v>
      </c>
      <c r="D22" s="97">
        <v>954806897.25540018</v>
      </c>
      <c r="E22" s="97">
        <v>2658048233.2680001</v>
      </c>
      <c r="F22" s="97">
        <v>147526789.14840001</v>
      </c>
      <c r="G22" s="97">
        <v>6487017751.4837999</v>
      </c>
      <c r="H22" s="108">
        <v>10247399671.1556</v>
      </c>
      <c r="U22" s="91">
        <v>0</v>
      </c>
    </row>
    <row r="23" spans="1:21" ht="30" customHeight="1">
      <c r="A23" s="94">
        <v>19</v>
      </c>
      <c r="B23" s="95" t="s">
        <v>104</v>
      </c>
      <c r="C23" s="99">
        <v>44</v>
      </c>
      <c r="D23" s="97">
        <v>2523325943.9750004</v>
      </c>
      <c r="E23" s="97">
        <v>3237359099.9190998</v>
      </c>
      <c r="F23" s="97">
        <v>178597602.40369999</v>
      </c>
      <c r="G23" s="97">
        <v>8653297462.2262001</v>
      </c>
      <c r="H23" s="108">
        <v>14592580108.524</v>
      </c>
      <c r="U23" s="91">
        <v>0</v>
      </c>
    </row>
    <row r="24" spans="1:21" ht="30" customHeight="1">
      <c r="A24" s="94">
        <v>20</v>
      </c>
      <c r="B24" s="95" t="s">
        <v>105</v>
      </c>
      <c r="C24" s="99">
        <v>34</v>
      </c>
      <c r="D24" s="97">
        <v>1643703182.2486997</v>
      </c>
      <c r="E24" s="97">
        <v>2478121539.8041</v>
      </c>
      <c r="F24" s="97">
        <v>138408058.9835</v>
      </c>
      <c r="G24" s="97">
        <v>6331189557.8780003</v>
      </c>
      <c r="H24" s="108">
        <v>10591422338.914299</v>
      </c>
      <c r="U24" s="91">
        <v>0</v>
      </c>
    </row>
    <row r="25" spans="1:21" ht="30" customHeight="1">
      <c r="A25" s="94">
        <v>21</v>
      </c>
      <c r="B25" s="95" t="s">
        <v>106</v>
      </c>
      <c r="C25" s="99">
        <v>21</v>
      </c>
      <c r="D25" s="97">
        <v>2138353323.7740002</v>
      </c>
      <c r="E25" s="97">
        <v>2108661133.8457999</v>
      </c>
      <c r="F25" s="97">
        <v>59446606.595799997</v>
      </c>
      <c r="G25" s="97">
        <v>4827233006.1001997</v>
      </c>
      <c r="H25" s="108">
        <v>9133694070.3157997</v>
      </c>
      <c r="U25" s="91">
        <v>0</v>
      </c>
    </row>
    <row r="26" spans="1:21" ht="30" customHeight="1">
      <c r="A26" s="94">
        <v>22</v>
      </c>
      <c r="B26" s="95" t="s">
        <v>107</v>
      </c>
      <c r="C26" s="99">
        <v>21</v>
      </c>
      <c r="D26" s="97">
        <v>581809291.2735002</v>
      </c>
      <c r="E26" s="97">
        <v>2206777102.2652998</v>
      </c>
      <c r="F26" s="97">
        <v>62222650.7456</v>
      </c>
      <c r="G26" s="97">
        <v>4903287184.8317003</v>
      </c>
      <c r="H26" s="108">
        <v>7754096229.1161003</v>
      </c>
      <c r="U26" s="91">
        <v>0</v>
      </c>
    </row>
    <row r="27" spans="1:21" ht="30" customHeight="1">
      <c r="A27" s="94">
        <v>23</v>
      </c>
      <c r="B27" s="95" t="s">
        <v>108</v>
      </c>
      <c r="C27" s="99">
        <v>16</v>
      </c>
      <c r="D27" s="97">
        <v>1283123256.3613</v>
      </c>
      <c r="E27" s="97">
        <v>1808604542.8645</v>
      </c>
      <c r="F27" s="97">
        <v>50113888.097000003</v>
      </c>
      <c r="G27" s="97">
        <v>4590271596.3643999</v>
      </c>
      <c r="H27" s="108">
        <v>7732113283.6872005</v>
      </c>
      <c r="U27" s="91">
        <v>0</v>
      </c>
    </row>
    <row r="28" spans="1:21" ht="30" customHeight="1">
      <c r="A28" s="94">
        <v>24</v>
      </c>
      <c r="B28" s="95" t="s">
        <v>109</v>
      </c>
      <c r="C28" s="99">
        <v>20</v>
      </c>
      <c r="D28" s="97">
        <v>307507278.40960026</v>
      </c>
      <c r="E28" s="97">
        <v>3197804260.5076003</v>
      </c>
      <c r="F28" s="97">
        <v>150837261.3777</v>
      </c>
      <c r="G28" s="97">
        <v>27982570086.860001</v>
      </c>
      <c r="H28" s="108">
        <v>31638718887.1549</v>
      </c>
      <c r="U28" s="91">
        <v>0</v>
      </c>
    </row>
    <row r="29" spans="1:21" ht="30" customHeight="1">
      <c r="A29" s="94">
        <v>25</v>
      </c>
      <c r="B29" s="95" t="s">
        <v>110</v>
      </c>
      <c r="C29" s="99">
        <v>13</v>
      </c>
      <c r="D29" s="97">
        <v>1827027322.2388</v>
      </c>
      <c r="E29" s="97">
        <v>1850002635.9898</v>
      </c>
      <c r="F29" s="97">
        <v>103836191.5019</v>
      </c>
      <c r="G29" s="97">
        <v>4256796324.5771999</v>
      </c>
      <c r="H29" s="108">
        <v>8037662474.3077002</v>
      </c>
      <c r="U29" s="91">
        <v>0</v>
      </c>
    </row>
    <row r="30" spans="1:21" ht="30" customHeight="1">
      <c r="A30" s="94">
        <v>26</v>
      </c>
      <c r="B30" s="95" t="s">
        <v>111</v>
      </c>
      <c r="C30" s="99">
        <v>25</v>
      </c>
      <c r="D30" s="97">
        <v>1423565705.3935003</v>
      </c>
      <c r="E30" s="97">
        <v>2367440592.3237</v>
      </c>
      <c r="F30" s="97">
        <v>66686482.390050001</v>
      </c>
      <c r="G30" s="97">
        <v>5698378089.2489004</v>
      </c>
      <c r="H30" s="108">
        <v>9556070869.3561516</v>
      </c>
      <c r="U30" s="91">
        <v>0</v>
      </c>
    </row>
    <row r="31" spans="1:21" ht="30" customHeight="1">
      <c r="A31" s="94">
        <v>27</v>
      </c>
      <c r="B31" s="95" t="s">
        <v>112</v>
      </c>
      <c r="C31" s="99">
        <v>20</v>
      </c>
      <c r="D31" s="97">
        <v>532327047.0387001</v>
      </c>
      <c r="E31" s="97">
        <v>1939207169.2490001</v>
      </c>
      <c r="F31" s="97">
        <v>104607383.07960001</v>
      </c>
      <c r="G31" s="97">
        <v>5246709352.2726002</v>
      </c>
      <c r="H31" s="108">
        <v>7822850951.6399002</v>
      </c>
      <c r="U31" s="91">
        <v>0</v>
      </c>
    </row>
    <row r="32" spans="1:21" ht="30" customHeight="1">
      <c r="A32" s="94">
        <v>28</v>
      </c>
      <c r="B32" s="95" t="s">
        <v>113</v>
      </c>
      <c r="C32" s="99">
        <v>18</v>
      </c>
      <c r="D32" s="97">
        <v>2121377252.2936997</v>
      </c>
      <c r="E32" s="97">
        <v>2672232999.1507001</v>
      </c>
      <c r="F32" s="97">
        <v>52407311.010250002</v>
      </c>
      <c r="G32" s="97">
        <v>5001730114.1563997</v>
      </c>
      <c r="H32" s="108">
        <v>9847747676.6110497</v>
      </c>
      <c r="U32" s="91">
        <v>0</v>
      </c>
    </row>
    <row r="33" spans="1:21" ht="30" customHeight="1">
      <c r="A33" s="94">
        <v>29</v>
      </c>
      <c r="B33" s="95" t="s">
        <v>114</v>
      </c>
      <c r="C33" s="99">
        <v>30</v>
      </c>
      <c r="D33" s="97">
        <v>1659134142.4129999</v>
      </c>
      <c r="E33" s="97">
        <v>1873013064.3507001</v>
      </c>
      <c r="F33" s="97">
        <v>102689721.8215</v>
      </c>
      <c r="G33" s="97">
        <v>4966218631.6806002</v>
      </c>
      <c r="H33" s="108">
        <v>8601055560.2658005</v>
      </c>
      <c r="U33" s="91">
        <v>0</v>
      </c>
    </row>
    <row r="34" spans="1:21" ht="30" customHeight="1">
      <c r="A34" s="94">
        <v>30</v>
      </c>
      <c r="B34" s="95" t="s">
        <v>115</v>
      </c>
      <c r="C34" s="99">
        <v>33</v>
      </c>
      <c r="D34" s="97">
        <v>791368054.53490019</v>
      </c>
      <c r="E34" s="97">
        <v>2340990967.2350001</v>
      </c>
      <c r="F34" s="97">
        <v>126288181.3549</v>
      </c>
      <c r="G34" s="97">
        <v>9103203735.7975998</v>
      </c>
      <c r="H34" s="108">
        <v>12361850938.9224</v>
      </c>
      <c r="U34" s="91">
        <v>0</v>
      </c>
    </row>
    <row r="35" spans="1:21" ht="30" customHeight="1">
      <c r="A35" s="94">
        <v>31</v>
      </c>
      <c r="B35" s="95" t="s">
        <v>116</v>
      </c>
      <c r="C35" s="99">
        <v>17</v>
      </c>
      <c r="D35" s="97">
        <v>874150020.42219985</v>
      </c>
      <c r="E35" s="97">
        <v>2101939616.8181</v>
      </c>
      <c r="F35" s="97">
        <v>58789229.264049999</v>
      </c>
      <c r="G35" s="97">
        <v>4874984022.1948004</v>
      </c>
      <c r="H35" s="108">
        <v>7909862888.6991501</v>
      </c>
      <c r="U35" s="91">
        <v>0</v>
      </c>
    </row>
    <row r="36" spans="1:21" ht="30" customHeight="1">
      <c r="A36" s="94">
        <v>32</v>
      </c>
      <c r="B36" s="95" t="s">
        <v>117</v>
      </c>
      <c r="C36" s="99">
        <v>23</v>
      </c>
      <c r="D36" s="97">
        <v>6624178638.3816996</v>
      </c>
      <c r="E36" s="97">
        <v>6300250783.6069994</v>
      </c>
      <c r="F36" s="97">
        <v>60715362.923900001</v>
      </c>
      <c r="G36" s="97">
        <v>12240258897.4466</v>
      </c>
      <c r="H36" s="108">
        <v>25225403682.3592</v>
      </c>
      <c r="U36" s="91">
        <v>0</v>
      </c>
    </row>
    <row r="37" spans="1:21" ht="30" customHeight="1">
      <c r="A37" s="94">
        <v>33</v>
      </c>
      <c r="B37" s="95" t="s">
        <v>118</v>
      </c>
      <c r="C37" s="99">
        <v>23</v>
      </c>
      <c r="D37" s="97">
        <v>1411335186.2512</v>
      </c>
      <c r="E37" s="97">
        <v>2205361558.4861999</v>
      </c>
      <c r="F37" s="97">
        <v>124091178.0052</v>
      </c>
      <c r="G37" s="97">
        <v>5180934147.2770004</v>
      </c>
      <c r="H37" s="108">
        <v>8921722070.0195999</v>
      </c>
      <c r="U37" s="91">
        <v>0</v>
      </c>
    </row>
    <row r="38" spans="1:21" ht="30" customHeight="1">
      <c r="A38" s="94">
        <v>34</v>
      </c>
      <c r="B38" s="95" t="s">
        <v>119</v>
      </c>
      <c r="C38" s="99">
        <v>16</v>
      </c>
      <c r="D38" s="97">
        <v>1933272927.7583003</v>
      </c>
      <c r="E38" s="97">
        <v>1924205745.9475</v>
      </c>
      <c r="F38" s="97">
        <v>108460874.21960001</v>
      </c>
      <c r="G38" s="97">
        <v>4627281324.0118999</v>
      </c>
      <c r="H38" s="108">
        <v>8593220871.9373016</v>
      </c>
      <c r="U38" s="91">
        <v>0</v>
      </c>
    </row>
    <row r="39" spans="1:21" ht="30" customHeight="1">
      <c r="A39" s="94">
        <v>35</v>
      </c>
      <c r="B39" s="95" t="s">
        <v>120</v>
      </c>
      <c r="C39" s="99">
        <v>17</v>
      </c>
      <c r="D39" s="97">
        <v>1689463205.3567002</v>
      </c>
      <c r="E39" s="97">
        <v>1976787693.1615999</v>
      </c>
      <c r="F39" s="97">
        <v>111809238.2533</v>
      </c>
      <c r="G39" s="97">
        <v>4445084816.1691999</v>
      </c>
      <c r="H39" s="108">
        <v>8223144952.9407997</v>
      </c>
      <c r="U39" s="91">
        <v>0</v>
      </c>
    </row>
    <row r="40" spans="1:21" ht="30" customHeight="1">
      <c r="A40" s="94">
        <v>36</v>
      </c>
      <c r="B40" s="95" t="s">
        <v>121</v>
      </c>
      <c r="C40" s="99">
        <v>14</v>
      </c>
      <c r="D40" s="97">
        <v>1424897658.1373999</v>
      </c>
      <c r="E40" s="97">
        <v>1998442635.0699</v>
      </c>
      <c r="F40" s="97">
        <v>112047359.2832</v>
      </c>
      <c r="G40" s="97">
        <v>4818434855.6943998</v>
      </c>
      <c r="H40" s="108">
        <v>8353822508.1848993</v>
      </c>
      <c r="U40" s="91">
        <v>0</v>
      </c>
    </row>
    <row r="41" spans="1:21">
      <c r="B41" s="101"/>
      <c r="C41" s="82"/>
      <c r="D41" s="105"/>
      <c r="E41" s="106"/>
      <c r="F41" s="102"/>
      <c r="G41" s="102"/>
    </row>
    <row r="42" spans="1:21">
      <c r="B42" s="82"/>
      <c r="C42" s="82"/>
      <c r="D42" s="83"/>
      <c r="E42" s="83"/>
      <c r="F42" s="101"/>
      <c r="G42" s="101"/>
      <c r="H42" s="85" t="e">
        <f>#REF!+#REF!+#REF!+#REF!+#REF!+#REF!</f>
        <v>#REF!</v>
      </c>
    </row>
    <row r="43" spans="1:21">
      <c r="D43" s="85"/>
      <c r="E43" s="85"/>
      <c r="H43" s="91"/>
    </row>
    <row r="44" spans="1:21">
      <c r="C44" s="103"/>
      <c r="D44" s="25"/>
      <c r="E44" s="25"/>
    </row>
    <row r="45" spans="1:21">
      <c r="C45" s="103"/>
      <c r="D45" s="91"/>
      <c r="E45" s="91"/>
    </row>
    <row r="48" spans="1:21" ht="21">
      <c r="A48" s="104" t="s">
        <v>57</v>
      </c>
    </row>
  </sheetData>
  <mergeCells count="9">
    <mergeCell ref="H3:H4"/>
    <mergeCell ref="F3:F4"/>
    <mergeCell ref="G3:G4"/>
    <mergeCell ref="D3:D4"/>
    <mergeCell ref="A1:H1"/>
    <mergeCell ref="A2:H2"/>
    <mergeCell ref="A3:A4"/>
    <mergeCell ref="B3:B4"/>
    <mergeCell ref="C3:C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5"/>
  <sheetViews>
    <sheetView topLeftCell="A4" workbookViewId="0">
      <pane xSplit="3" ySplit="6" topLeftCell="D10" activePane="bottomRight" state="frozen"/>
      <selection pane="topRight"/>
      <selection pane="bottomLeft"/>
      <selection pane="bottomRight" activeCell="A3" sqref="A3:U3"/>
    </sheetView>
  </sheetViews>
  <sheetFormatPr defaultColWidth="8.88671875" defaultRowHeight="13.2"/>
  <cols>
    <col min="1" max="1" width="4.109375" style="15" customWidth="1"/>
    <col min="2" max="2" width="22.44140625" style="15" customWidth="1"/>
    <col min="3" max="3" width="7.44140625" style="15" customWidth="1"/>
    <col min="4" max="4" width="25.5546875" style="15" customWidth="1"/>
    <col min="5" max="5" width="23.6640625" style="15" customWidth="1"/>
    <col min="6" max="6" width="28.33203125" style="15" customWidth="1"/>
    <col min="7" max="7" width="21.33203125" style="15" customWidth="1"/>
    <col min="8" max="8" width="24.44140625" style="15" customWidth="1"/>
    <col min="9" max="9" width="22.6640625" style="15" customWidth="1"/>
    <col min="10" max="12" width="25.5546875" style="15" customWidth="1"/>
    <col min="13" max="18" width="22" style="15" customWidth="1"/>
    <col min="19" max="19" width="28" style="15" customWidth="1"/>
    <col min="20" max="20" width="29.44140625" style="15" customWidth="1"/>
    <col min="21" max="21" width="6.44140625" style="15" customWidth="1"/>
    <col min="22" max="22" width="8.88671875" style="15"/>
    <col min="23" max="23" width="16.33203125" style="15" customWidth="1"/>
    <col min="24" max="24" width="16.88671875" style="15" customWidth="1"/>
    <col min="25" max="25" width="21" style="15" customWidth="1"/>
    <col min="26" max="26" width="8.88671875" style="15"/>
    <col min="27" max="27" width="17.44140625" style="15" customWidth="1"/>
    <col min="28" max="28" width="12.33203125" style="15" customWidth="1"/>
    <col min="29" max="29" width="17.88671875" style="15" customWidth="1"/>
    <col min="30" max="31" width="8.88671875" style="15"/>
    <col min="32" max="32" width="17.88671875" style="15" customWidth="1"/>
    <col min="33" max="33" width="16.33203125" style="15" customWidth="1"/>
    <col min="34" max="34" width="17.88671875" style="15" customWidth="1"/>
    <col min="35" max="16384" width="8.88671875" style="15"/>
  </cols>
  <sheetData>
    <row r="1" spans="1:34" ht="22.8">
      <c r="A1" s="157" t="s">
        <v>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34" ht="24.6">
      <c r="A2" s="151" t="s">
        <v>63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34" ht="18" customHeight="1">
      <c r="A3" s="158" t="s">
        <v>64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</row>
    <row r="4" spans="1:34" ht="17.399999999999999">
      <c r="A4" s="159" t="s">
        <v>65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1:34" ht="20.399999999999999"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</row>
    <row r="6" spans="1:34" ht="15.6">
      <c r="A6" s="7">
        <v>1</v>
      </c>
      <c r="B6" s="7">
        <v>2</v>
      </c>
      <c r="C6" s="7">
        <v>3</v>
      </c>
      <c r="D6" s="7">
        <v>4</v>
      </c>
      <c r="E6" s="7">
        <v>5</v>
      </c>
      <c r="F6" s="7" t="s">
        <v>66</v>
      </c>
      <c r="G6" s="7">
        <v>7</v>
      </c>
      <c r="H6" s="7">
        <v>8</v>
      </c>
      <c r="I6" s="7">
        <v>9</v>
      </c>
      <c r="J6" s="7" t="s">
        <v>67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 t="s">
        <v>68</v>
      </c>
      <c r="T6" s="7" t="s">
        <v>69</v>
      </c>
      <c r="U6" s="94"/>
    </row>
    <row r="7" spans="1:34" ht="12.75" customHeight="1">
      <c r="A7" s="165" t="s">
        <v>21</v>
      </c>
      <c r="B7" s="165" t="s">
        <v>22</v>
      </c>
      <c r="C7" s="165" t="s">
        <v>70</v>
      </c>
      <c r="D7" s="165" t="s">
        <v>71</v>
      </c>
      <c r="E7" s="165" t="s">
        <v>72</v>
      </c>
      <c r="F7" s="165" t="s">
        <v>73</v>
      </c>
      <c r="G7" s="161" t="s">
        <v>74</v>
      </c>
      <c r="H7" s="162"/>
      <c r="I7" s="163"/>
      <c r="J7" s="165" t="s">
        <v>51</v>
      </c>
      <c r="K7" s="167" t="s">
        <v>75</v>
      </c>
      <c r="L7" s="165" t="s">
        <v>25</v>
      </c>
      <c r="M7" s="165" t="s">
        <v>76</v>
      </c>
      <c r="N7" s="165" t="s">
        <v>77</v>
      </c>
      <c r="O7" s="165" t="s">
        <v>78</v>
      </c>
      <c r="P7" s="165" t="s">
        <v>79</v>
      </c>
      <c r="Q7" s="165" t="s">
        <v>80</v>
      </c>
      <c r="R7" s="165" t="s">
        <v>79</v>
      </c>
      <c r="S7" s="165" t="s">
        <v>81</v>
      </c>
      <c r="T7" s="165" t="s">
        <v>82</v>
      </c>
      <c r="U7" s="169" t="s">
        <v>21</v>
      </c>
    </row>
    <row r="8" spans="1:34" ht="50.25" customHeight="1">
      <c r="A8" s="166"/>
      <c r="B8" s="166"/>
      <c r="C8" s="166"/>
      <c r="D8" s="166"/>
      <c r="E8" s="166"/>
      <c r="F8" s="166"/>
      <c r="G8" s="29" t="s">
        <v>83</v>
      </c>
      <c r="H8" s="29" t="s">
        <v>84</v>
      </c>
      <c r="I8" s="29" t="s">
        <v>85</v>
      </c>
      <c r="J8" s="166"/>
      <c r="K8" s="168"/>
      <c r="L8" s="166"/>
      <c r="M8" s="166"/>
      <c r="N8" s="166"/>
      <c r="O8" s="166"/>
      <c r="P8" s="166"/>
      <c r="Q8" s="166"/>
      <c r="R8" s="166"/>
      <c r="S8" s="166"/>
      <c r="T8" s="166"/>
      <c r="U8" s="170"/>
    </row>
    <row r="9" spans="1:34" ht="21" customHeight="1">
      <c r="A9" s="94"/>
      <c r="B9" s="94"/>
      <c r="C9" s="94"/>
      <c r="D9" s="144" t="s">
        <v>28</v>
      </c>
      <c r="E9" s="144" t="s">
        <v>28</v>
      </c>
      <c r="F9" s="144" t="s">
        <v>28</v>
      </c>
      <c r="G9" s="144" t="s">
        <v>28</v>
      </c>
      <c r="H9" s="144" t="s">
        <v>28</v>
      </c>
      <c r="I9" s="144" t="s">
        <v>28</v>
      </c>
      <c r="J9" s="144" t="s">
        <v>28</v>
      </c>
      <c r="K9" s="144" t="s">
        <v>28</v>
      </c>
      <c r="L9" s="144" t="s">
        <v>28</v>
      </c>
      <c r="M9" s="144" t="s">
        <v>28</v>
      </c>
      <c r="N9" s="144" t="s">
        <v>28</v>
      </c>
      <c r="O9" s="144" t="s">
        <v>28</v>
      </c>
      <c r="P9" s="144" t="s">
        <v>28</v>
      </c>
      <c r="Q9" s="144" t="s">
        <v>28</v>
      </c>
      <c r="R9" s="144" t="s">
        <v>28</v>
      </c>
      <c r="S9" s="144" t="s">
        <v>28</v>
      </c>
      <c r="T9" s="144" t="s">
        <v>28</v>
      </c>
      <c r="U9" s="94"/>
    </row>
    <row r="10" spans="1:34" ht="30" customHeight="1">
      <c r="A10" s="94">
        <v>1</v>
      </c>
      <c r="B10" s="95" t="s">
        <v>86</v>
      </c>
      <c r="C10" s="96">
        <v>17</v>
      </c>
      <c r="D10" s="97">
        <v>2117288552.0457001</v>
      </c>
      <c r="E10" s="97">
        <v>234707855.46869999</v>
      </c>
      <c r="F10" s="98">
        <f>D10+E10</f>
        <v>2351996407.5144</v>
      </c>
      <c r="G10" s="97">
        <v>157383837.72</v>
      </c>
      <c r="H10" s="97">
        <v>0</v>
      </c>
      <c r="I10" s="97">
        <f>345930316.43-G10-H10</f>
        <v>188546478.71000001</v>
      </c>
      <c r="J10" s="97">
        <f>F10-G10-H10-I10</f>
        <v>2006066091.0844002</v>
      </c>
      <c r="K10" s="97">
        <v>1863178042.0685</v>
      </c>
      <c r="L10" s="97">
        <v>225118083.89809999</v>
      </c>
      <c r="M10" s="97">
        <v>105433522.2982</v>
      </c>
      <c r="N10" s="97">
        <f>M10/2</f>
        <v>52716761.149099998</v>
      </c>
      <c r="O10" s="97">
        <f>M10-N10</f>
        <v>52716761.149099998</v>
      </c>
      <c r="P10" s="97">
        <v>4646090667.9469004</v>
      </c>
      <c r="Q10" s="97">
        <v>0</v>
      </c>
      <c r="R10" s="97">
        <f>P10-Q10</f>
        <v>4646090667.9469004</v>
      </c>
      <c r="S10" s="107">
        <f>F10+K10+L10+M10+P10</f>
        <v>9191816723.7261009</v>
      </c>
      <c r="T10" s="108">
        <f>J10+K10+L10+O10+R10</f>
        <v>8793169646.1469994</v>
      </c>
      <c r="U10" s="94">
        <v>1</v>
      </c>
      <c r="AH10" s="91">
        <v>0</v>
      </c>
    </row>
    <row r="11" spans="1:34" ht="30" customHeight="1">
      <c r="A11" s="94">
        <v>2</v>
      </c>
      <c r="B11" s="95" t="s">
        <v>87</v>
      </c>
      <c r="C11" s="99">
        <v>21</v>
      </c>
      <c r="D11" s="97">
        <v>2252430916.9205999</v>
      </c>
      <c r="E11" s="97">
        <v>0</v>
      </c>
      <c r="F11" s="98">
        <f t="shared" ref="F11:F46" si="0">D11+E11</f>
        <v>2252430916.9205999</v>
      </c>
      <c r="G11" s="97">
        <v>285080208.19999999</v>
      </c>
      <c r="H11" s="97">
        <v>0</v>
      </c>
      <c r="I11" s="97">
        <f>525971391.25-G11-H11</f>
        <v>240891183.05000001</v>
      </c>
      <c r="J11" s="97">
        <f t="shared" ref="J11:J46" si="1">F11-G11-H11-I11</f>
        <v>1726459525.6705999</v>
      </c>
      <c r="K11" s="97">
        <v>1797904575.1533999</v>
      </c>
      <c r="L11" s="97">
        <v>207586371.63909999</v>
      </c>
      <c r="M11" s="97">
        <v>112163136.7036</v>
      </c>
      <c r="N11" s="97">
        <v>0</v>
      </c>
      <c r="O11" s="97">
        <f t="shared" ref="O11:O45" si="2">M11-N11</f>
        <v>112163136.7036</v>
      </c>
      <c r="P11" s="97">
        <v>4883862754.6638002</v>
      </c>
      <c r="Q11" s="97">
        <v>0</v>
      </c>
      <c r="R11" s="97">
        <f t="shared" ref="R11:R46" si="3">P11-Q11</f>
        <v>4883862754.6638002</v>
      </c>
      <c r="S11" s="107">
        <f t="shared" ref="S11:S46" si="4">F11+K11+L11+M11+P11</f>
        <v>9253947755.0805016</v>
      </c>
      <c r="T11" s="108">
        <f t="shared" ref="T11:T46" si="5">J11+K11+L11+O11+R11</f>
        <v>8727976363.8304996</v>
      </c>
      <c r="U11" s="94">
        <v>2</v>
      </c>
      <c r="AH11" s="91">
        <v>0</v>
      </c>
    </row>
    <row r="12" spans="1:34" ht="30" customHeight="1">
      <c r="A12" s="94">
        <v>3</v>
      </c>
      <c r="B12" s="95" t="s">
        <v>88</v>
      </c>
      <c r="C12" s="99">
        <v>31</v>
      </c>
      <c r="D12" s="97">
        <v>2273362580.4152999</v>
      </c>
      <c r="E12" s="97">
        <v>6982724759.3518</v>
      </c>
      <c r="F12" s="98">
        <f t="shared" si="0"/>
        <v>9256087339.7670994</v>
      </c>
      <c r="G12" s="97">
        <v>136710182.97</v>
      </c>
      <c r="H12" s="97">
        <v>0</v>
      </c>
      <c r="I12" s="97">
        <f>823273097.84-G12-H12</f>
        <v>686562914.87</v>
      </c>
      <c r="J12" s="97">
        <f t="shared" si="1"/>
        <v>8432814241.9271002</v>
      </c>
      <c r="K12" s="97">
        <v>6955808792.0748997</v>
      </c>
      <c r="L12" s="97">
        <v>225787664.0291</v>
      </c>
      <c r="M12" s="97">
        <v>113205459.9181</v>
      </c>
      <c r="N12" s="97">
        <f>M12/2</f>
        <v>56602729.95905</v>
      </c>
      <c r="O12" s="97">
        <f t="shared" si="2"/>
        <v>56602729.95905</v>
      </c>
      <c r="P12" s="97">
        <v>5299716119.5194998</v>
      </c>
      <c r="Q12" s="97">
        <v>0</v>
      </c>
      <c r="R12" s="97">
        <f t="shared" si="3"/>
        <v>5299716119.5194998</v>
      </c>
      <c r="S12" s="107">
        <f t="shared" si="4"/>
        <v>21850605375.308701</v>
      </c>
      <c r="T12" s="108">
        <f t="shared" si="5"/>
        <v>20970729547.509647</v>
      </c>
      <c r="U12" s="94">
        <v>3</v>
      </c>
      <c r="AH12" s="91">
        <v>0</v>
      </c>
    </row>
    <row r="13" spans="1:34" ht="30" customHeight="1">
      <c r="A13" s="94">
        <v>4</v>
      </c>
      <c r="B13" s="95" t="s">
        <v>89</v>
      </c>
      <c r="C13" s="99">
        <v>21</v>
      </c>
      <c r="D13" s="97">
        <v>2248211252.7740002</v>
      </c>
      <c r="E13" s="97">
        <v>405948410.38389999</v>
      </c>
      <c r="F13" s="98">
        <f t="shared" si="0"/>
        <v>2654159663.1579003</v>
      </c>
      <c r="G13" s="97">
        <v>132818158.09</v>
      </c>
      <c r="H13" s="97">
        <v>0</v>
      </c>
      <c r="I13" s="97">
        <f>233617297.98-G13-H13</f>
        <v>100799139.88999999</v>
      </c>
      <c r="J13" s="97">
        <f t="shared" si="1"/>
        <v>2420542365.1779003</v>
      </c>
      <c r="K13" s="97">
        <v>2095047502.7272999</v>
      </c>
      <c r="L13" s="97">
        <v>292177292.30229998</v>
      </c>
      <c r="M13" s="97">
        <v>111953012.2718</v>
      </c>
      <c r="N13" s="97">
        <v>0</v>
      </c>
      <c r="O13" s="97">
        <f t="shared" si="2"/>
        <v>111953012.2718</v>
      </c>
      <c r="P13" s="97">
        <v>5652355261.8985996</v>
      </c>
      <c r="Q13" s="97">
        <v>0</v>
      </c>
      <c r="R13" s="97">
        <f t="shared" si="3"/>
        <v>5652355261.8985996</v>
      </c>
      <c r="S13" s="107">
        <f t="shared" si="4"/>
        <v>10805692732.357899</v>
      </c>
      <c r="T13" s="108">
        <f t="shared" si="5"/>
        <v>10572075434.377899</v>
      </c>
      <c r="U13" s="94">
        <v>4</v>
      </c>
      <c r="AH13" s="91">
        <v>0</v>
      </c>
    </row>
    <row r="14" spans="1:34" ht="30" customHeight="1">
      <c r="A14" s="94">
        <v>5</v>
      </c>
      <c r="B14" s="95" t="s">
        <v>90</v>
      </c>
      <c r="C14" s="99">
        <v>20</v>
      </c>
      <c r="D14" s="97">
        <v>2704673461</v>
      </c>
      <c r="E14" s="97">
        <v>0</v>
      </c>
      <c r="F14" s="98">
        <f t="shared" si="0"/>
        <v>2704673461</v>
      </c>
      <c r="G14" s="97">
        <v>480251603.99000001</v>
      </c>
      <c r="H14" s="97">
        <v>201255000</v>
      </c>
      <c r="I14" s="97">
        <f>1903993252.38-G14-H14</f>
        <v>1222486648.3900001</v>
      </c>
      <c r="J14" s="97">
        <f t="shared" si="1"/>
        <v>800680208.62000012</v>
      </c>
      <c r="K14" s="97">
        <v>2158887428.3801999</v>
      </c>
      <c r="L14" s="97">
        <v>232381199.39390001</v>
      </c>
      <c r="M14" s="97">
        <v>134683224.62900001</v>
      </c>
      <c r="N14" s="97">
        <v>0</v>
      </c>
      <c r="O14" s="97">
        <f t="shared" si="2"/>
        <v>134683224.62900001</v>
      </c>
      <c r="P14" s="97">
        <v>5629765907.6308002</v>
      </c>
      <c r="Q14" s="97">
        <v>0</v>
      </c>
      <c r="R14" s="97">
        <f t="shared" si="3"/>
        <v>5629765907.6308002</v>
      </c>
      <c r="S14" s="107">
        <f t="shared" si="4"/>
        <v>10860391221.033899</v>
      </c>
      <c r="T14" s="108">
        <f t="shared" si="5"/>
        <v>8956397968.6539001</v>
      </c>
      <c r="U14" s="94">
        <v>5</v>
      </c>
      <c r="AH14" s="91">
        <v>0</v>
      </c>
    </row>
    <row r="15" spans="1:34" ht="30" customHeight="1">
      <c r="A15" s="94">
        <v>6</v>
      </c>
      <c r="B15" s="95" t="s">
        <v>91</v>
      </c>
      <c r="C15" s="99">
        <v>8</v>
      </c>
      <c r="D15" s="97">
        <v>2000689605.7284</v>
      </c>
      <c r="E15" s="97">
        <v>5412271801.5623999</v>
      </c>
      <c r="F15" s="98">
        <f t="shared" si="0"/>
        <v>7412961407.2908001</v>
      </c>
      <c r="G15" s="97">
        <v>78182606.849999994</v>
      </c>
      <c r="H15" s="97">
        <v>0</v>
      </c>
      <c r="I15" s="97">
        <f>488654330.57-G15-H15</f>
        <v>410471723.72000003</v>
      </c>
      <c r="J15" s="97">
        <f t="shared" si="1"/>
        <v>6924307076.7207994</v>
      </c>
      <c r="K15" s="97">
        <v>5549825484.2285995</v>
      </c>
      <c r="L15" s="97">
        <v>173642337.7211</v>
      </c>
      <c r="M15" s="97">
        <v>99627304.909999996</v>
      </c>
      <c r="N15" s="97">
        <f t="shared" ref="N15:N21" si="6">M15/2</f>
        <v>49813652.454999998</v>
      </c>
      <c r="O15" s="97">
        <f t="shared" si="2"/>
        <v>49813652.454999998</v>
      </c>
      <c r="P15" s="97">
        <v>4516076139.9576998</v>
      </c>
      <c r="Q15" s="97">
        <v>0</v>
      </c>
      <c r="R15" s="97">
        <f t="shared" si="3"/>
        <v>4516076139.9576998</v>
      </c>
      <c r="S15" s="107">
        <f t="shared" si="4"/>
        <v>17752132674.1082</v>
      </c>
      <c r="T15" s="108">
        <f t="shared" si="5"/>
        <v>17213664691.083199</v>
      </c>
      <c r="U15" s="94">
        <v>6</v>
      </c>
      <c r="AH15" s="91">
        <v>0</v>
      </c>
    </row>
    <row r="16" spans="1:34" ht="30" customHeight="1">
      <c r="A16" s="94">
        <v>7</v>
      </c>
      <c r="B16" s="95" t="s">
        <v>92</v>
      </c>
      <c r="C16" s="99">
        <v>23</v>
      </c>
      <c r="D16" s="97">
        <v>2535806210.6866999</v>
      </c>
      <c r="E16" s="97">
        <v>0</v>
      </c>
      <c r="F16" s="98">
        <f t="shared" si="0"/>
        <v>2535806210.6866999</v>
      </c>
      <c r="G16" s="97">
        <v>63066751.439999998</v>
      </c>
      <c r="H16" s="97">
        <v>0</v>
      </c>
      <c r="I16" s="97">
        <f>178834524.84-G16-H16</f>
        <v>115767773.40000001</v>
      </c>
      <c r="J16" s="97">
        <f t="shared" si="1"/>
        <v>2356971685.8466997</v>
      </c>
      <c r="K16" s="97">
        <v>2024096523.2979</v>
      </c>
      <c r="L16" s="97">
        <v>229372496.65040001</v>
      </c>
      <c r="M16" s="97">
        <v>126274229.5565</v>
      </c>
      <c r="N16" s="97">
        <f t="shared" si="6"/>
        <v>63137114.778250001</v>
      </c>
      <c r="O16" s="97">
        <f t="shared" si="2"/>
        <v>63137114.778250001</v>
      </c>
      <c r="P16" s="97">
        <v>5403489443.6821003</v>
      </c>
      <c r="Q16" s="97">
        <v>0</v>
      </c>
      <c r="R16" s="97">
        <f t="shared" si="3"/>
        <v>5403489443.6821003</v>
      </c>
      <c r="S16" s="107">
        <f t="shared" si="4"/>
        <v>10319038903.8736</v>
      </c>
      <c r="T16" s="108">
        <f t="shared" si="5"/>
        <v>10077067264.25535</v>
      </c>
      <c r="U16" s="94">
        <v>7</v>
      </c>
      <c r="AH16" s="91">
        <v>0</v>
      </c>
    </row>
    <row r="17" spans="1:34" ht="30" customHeight="1">
      <c r="A17" s="94">
        <v>8</v>
      </c>
      <c r="B17" s="95" t="s">
        <v>93</v>
      </c>
      <c r="C17" s="99">
        <v>27</v>
      </c>
      <c r="D17" s="97">
        <v>2809309864.8701</v>
      </c>
      <c r="E17" s="97">
        <v>0</v>
      </c>
      <c r="F17" s="98">
        <f t="shared" si="0"/>
        <v>2809309864.8701</v>
      </c>
      <c r="G17" s="97">
        <v>48678953.740000002</v>
      </c>
      <c r="H17" s="97">
        <v>0</v>
      </c>
      <c r="I17" s="97">
        <f>234755575.42-G17-H17</f>
        <v>186076621.67999998</v>
      </c>
      <c r="J17" s="97">
        <f t="shared" si="1"/>
        <v>2574554289.4501004</v>
      </c>
      <c r="K17" s="97">
        <v>2242408866.4094</v>
      </c>
      <c r="L17" s="97">
        <v>229213217.26629999</v>
      </c>
      <c r="M17" s="97">
        <v>139893749.48159999</v>
      </c>
      <c r="N17" s="97">
        <v>0</v>
      </c>
      <c r="O17" s="97">
        <f t="shared" si="2"/>
        <v>139893749.48159999</v>
      </c>
      <c r="P17" s="97">
        <v>5465947643.0032997</v>
      </c>
      <c r="Q17" s="97">
        <v>0</v>
      </c>
      <c r="R17" s="97">
        <f t="shared" si="3"/>
        <v>5465947643.0032997</v>
      </c>
      <c r="S17" s="107">
        <f t="shared" si="4"/>
        <v>10886773341.030701</v>
      </c>
      <c r="T17" s="108">
        <f t="shared" si="5"/>
        <v>10652017765.610701</v>
      </c>
      <c r="U17" s="94">
        <v>8</v>
      </c>
      <c r="AH17" s="91">
        <v>0</v>
      </c>
    </row>
    <row r="18" spans="1:34" ht="30" customHeight="1">
      <c r="A18" s="94">
        <v>9</v>
      </c>
      <c r="B18" s="95" t="s">
        <v>94</v>
      </c>
      <c r="C18" s="99">
        <v>18</v>
      </c>
      <c r="D18" s="97">
        <v>2273750282.7779002</v>
      </c>
      <c r="E18" s="97">
        <v>0</v>
      </c>
      <c r="F18" s="98">
        <f t="shared" si="0"/>
        <v>2273750282.7779002</v>
      </c>
      <c r="G18" s="97">
        <v>442239024.13</v>
      </c>
      <c r="H18" s="97">
        <v>541305066.39999998</v>
      </c>
      <c r="I18" s="97">
        <f>1046509482.98-G18-H18</f>
        <v>62965392.450000048</v>
      </c>
      <c r="J18" s="97">
        <f t="shared" si="1"/>
        <v>1227240799.7979</v>
      </c>
      <c r="K18" s="97">
        <v>1814921827.5441999</v>
      </c>
      <c r="L18" s="97">
        <v>204734741.4303</v>
      </c>
      <c r="M18" s="97">
        <v>113224766.132</v>
      </c>
      <c r="N18" s="97">
        <f t="shared" si="6"/>
        <v>56612383.066</v>
      </c>
      <c r="O18" s="97">
        <f t="shared" si="2"/>
        <v>56612383.066</v>
      </c>
      <c r="P18" s="97">
        <v>4667507391.1735001</v>
      </c>
      <c r="Q18" s="97">
        <v>0</v>
      </c>
      <c r="R18" s="97">
        <f t="shared" si="3"/>
        <v>4667507391.1735001</v>
      </c>
      <c r="S18" s="107">
        <f t="shared" si="4"/>
        <v>9074139009.0578995</v>
      </c>
      <c r="T18" s="108">
        <f t="shared" si="5"/>
        <v>7971017143.0118999</v>
      </c>
      <c r="U18" s="94">
        <v>9</v>
      </c>
      <c r="AH18" s="91">
        <v>0</v>
      </c>
    </row>
    <row r="19" spans="1:34" ht="30" customHeight="1">
      <c r="A19" s="94">
        <v>10</v>
      </c>
      <c r="B19" s="95" t="s">
        <v>95</v>
      </c>
      <c r="C19" s="99">
        <v>25</v>
      </c>
      <c r="D19" s="97">
        <v>2295853339.7593999</v>
      </c>
      <c r="E19" s="97">
        <v>12272349140.5637</v>
      </c>
      <c r="F19" s="98">
        <f t="shared" si="0"/>
        <v>14568202480.323099</v>
      </c>
      <c r="G19" s="97">
        <v>52812881</v>
      </c>
      <c r="H19" s="97">
        <v>0</v>
      </c>
      <c r="I19" s="97">
        <f>1311617129.66-G19-H19</f>
        <v>1258804248.6600001</v>
      </c>
      <c r="J19" s="97">
        <f t="shared" si="1"/>
        <v>13256585350.663099</v>
      </c>
      <c r="K19" s="97">
        <v>10869109029.509001</v>
      </c>
      <c r="L19" s="97">
        <v>287812537.01059997</v>
      </c>
      <c r="M19" s="97">
        <v>114325420.62199999</v>
      </c>
      <c r="N19" s="97">
        <f t="shared" si="6"/>
        <v>57162710.310999997</v>
      </c>
      <c r="O19" s="97">
        <f t="shared" si="2"/>
        <v>57162710.310999997</v>
      </c>
      <c r="P19" s="97">
        <v>5902365424.0641003</v>
      </c>
      <c r="Q19" s="97">
        <v>0</v>
      </c>
      <c r="R19" s="97">
        <f t="shared" si="3"/>
        <v>5902365424.0641003</v>
      </c>
      <c r="S19" s="107">
        <f t="shared" si="4"/>
        <v>31741814891.528801</v>
      </c>
      <c r="T19" s="108">
        <f t="shared" si="5"/>
        <v>30373035051.5578</v>
      </c>
      <c r="U19" s="94">
        <v>10</v>
      </c>
      <c r="AH19" s="91">
        <v>0</v>
      </c>
    </row>
    <row r="20" spans="1:34" ht="30" customHeight="1">
      <c r="A20" s="94">
        <v>11</v>
      </c>
      <c r="B20" s="95" t="s">
        <v>96</v>
      </c>
      <c r="C20" s="99">
        <v>13</v>
      </c>
      <c r="D20" s="97">
        <v>2022903422.3171</v>
      </c>
      <c r="E20" s="97">
        <v>0</v>
      </c>
      <c r="F20" s="98">
        <f t="shared" si="0"/>
        <v>2022903422.3171</v>
      </c>
      <c r="G20" s="97">
        <v>126318629.05</v>
      </c>
      <c r="H20" s="97">
        <v>0</v>
      </c>
      <c r="I20" s="97">
        <f>656429718.12-G20-H20</f>
        <v>530111089.06999999</v>
      </c>
      <c r="J20" s="97">
        <f t="shared" si="1"/>
        <v>1366473704.1971002</v>
      </c>
      <c r="K20" s="97">
        <v>1614694280.1939001</v>
      </c>
      <c r="L20" s="97">
        <v>183985403.7493</v>
      </c>
      <c r="M20" s="97">
        <v>100733474.8387</v>
      </c>
      <c r="N20" s="97">
        <v>0</v>
      </c>
      <c r="O20" s="97">
        <f t="shared" si="2"/>
        <v>100733474.8387</v>
      </c>
      <c r="P20" s="97">
        <v>4498895846.0194998</v>
      </c>
      <c r="Q20" s="97">
        <v>0</v>
      </c>
      <c r="R20" s="97">
        <f t="shared" si="3"/>
        <v>4498895846.0194998</v>
      </c>
      <c r="S20" s="107">
        <f t="shared" si="4"/>
        <v>8421212427.1184998</v>
      </c>
      <c r="T20" s="108">
        <f t="shared" si="5"/>
        <v>7764782708.9984999</v>
      </c>
      <c r="U20" s="94">
        <v>11</v>
      </c>
      <c r="AH20" s="91">
        <v>0</v>
      </c>
    </row>
    <row r="21" spans="1:34" ht="30" customHeight="1">
      <c r="A21" s="94">
        <v>12</v>
      </c>
      <c r="B21" s="95" t="s">
        <v>97</v>
      </c>
      <c r="C21" s="99">
        <v>18</v>
      </c>
      <c r="D21" s="97">
        <v>2114258285.8604</v>
      </c>
      <c r="E21" s="97">
        <v>909795822.90830004</v>
      </c>
      <c r="F21" s="98">
        <f t="shared" si="0"/>
        <v>3024054108.7687001</v>
      </c>
      <c r="G21" s="97">
        <v>374548841.32999998</v>
      </c>
      <c r="H21" s="97">
        <v>322916666.67000002</v>
      </c>
      <c r="I21" s="97">
        <f>756014198.99-G21-H21</f>
        <v>58548690.99000001</v>
      </c>
      <c r="J21" s="97">
        <f t="shared" si="1"/>
        <v>2268039909.7786999</v>
      </c>
      <c r="K21" s="97">
        <v>2342936391.1619</v>
      </c>
      <c r="L21" s="97">
        <v>263321427.87009999</v>
      </c>
      <c r="M21" s="97">
        <v>105282625.70119999</v>
      </c>
      <c r="N21" s="97">
        <f t="shared" si="6"/>
        <v>52641312.850599997</v>
      </c>
      <c r="O21" s="97">
        <f t="shared" si="2"/>
        <v>52641312.850599997</v>
      </c>
      <c r="P21" s="97">
        <v>5372551930.9626999</v>
      </c>
      <c r="Q21" s="97">
        <v>0</v>
      </c>
      <c r="R21" s="97">
        <f t="shared" si="3"/>
        <v>5372551930.9626999</v>
      </c>
      <c r="S21" s="107">
        <f t="shared" si="4"/>
        <v>11108146484.4646</v>
      </c>
      <c r="T21" s="108">
        <f t="shared" si="5"/>
        <v>10299490972.624001</v>
      </c>
      <c r="U21" s="94">
        <v>12</v>
      </c>
      <c r="AH21" s="91">
        <v>0</v>
      </c>
    </row>
    <row r="22" spans="1:34" ht="30" customHeight="1">
      <c r="A22" s="94">
        <v>13</v>
      </c>
      <c r="B22" s="95" t="s">
        <v>98</v>
      </c>
      <c r="C22" s="99">
        <v>16</v>
      </c>
      <c r="D22" s="97">
        <v>2021761909.7049</v>
      </c>
      <c r="E22" s="97">
        <v>0</v>
      </c>
      <c r="F22" s="98">
        <f t="shared" si="0"/>
        <v>2021761909.7049</v>
      </c>
      <c r="G22" s="97">
        <v>174084423.31999999</v>
      </c>
      <c r="H22" s="97">
        <v>345000000</v>
      </c>
      <c r="I22" s="97">
        <f>799361027.07-G22-H22</f>
        <v>280276603.75</v>
      </c>
      <c r="J22" s="97">
        <f t="shared" si="1"/>
        <v>1222400882.6349001</v>
      </c>
      <c r="K22" s="97">
        <v>1613783117.6183</v>
      </c>
      <c r="L22" s="97">
        <v>191194315.0722</v>
      </c>
      <c r="M22" s="97">
        <v>100676631.5258</v>
      </c>
      <c r="N22" s="97">
        <v>0</v>
      </c>
      <c r="O22" s="97">
        <f t="shared" si="2"/>
        <v>100676631.5258</v>
      </c>
      <c r="P22" s="97">
        <v>4459293079.4977999</v>
      </c>
      <c r="Q22" s="97">
        <v>0</v>
      </c>
      <c r="R22" s="97">
        <f t="shared" si="3"/>
        <v>4459293079.4977999</v>
      </c>
      <c r="S22" s="107">
        <f t="shared" si="4"/>
        <v>8386709053.4190006</v>
      </c>
      <c r="T22" s="108">
        <f t="shared" si="5"/>
        <v>7587348026.349</v>
      </c>
      <c r="U22" s="94">
        <v>13</v>
      </c>
      <c r="AH22" s="91">
        <v>0</v>
      </c>
    </row>
    <row r="23" spans="1:34" ht="30" customHeight="1">
      <c r="A23" s="94">
        <v>14</v>
      </c>
      <c r="B23" s="95" t="s">
        <v>99</v>
      </c>
      <c r="C23" s="99">
        <v>17</v>
      </c>
      <c r="D23" s="97">
        <v>2273946522.7790999</v>
      </c>
      <c r="E23" s="97">
        <v>0</v>
      </c>
      <c r="F23" s="98">
        <f t="shared" si="0"/>
        <v>2273946522.7790999</v>
      </c>
      <c r="G23" s="97">
        <v>236579312.91999999</v>
      </c>
      <c r="H23" s="97">
        <v>0</v>
      </c>
      <c r="I23" s="97">
        <f>299550139.7-G23-H23</f>
        <v>62970826.780000001</v>
      </c>
      <c r="J23" s="97">
        <f t="shared" si="1"/>
        <v>1974396383.0790999</v>
      </c>
      <c r="K23" s="97">
        <v>1815078467.5606</v>
      </c>
      <c r="L23" s="97">
        <v>235145828.9267</v>
      </c>
      <c r="M23" s="97">
        <v>113234538.19410001</v>
      </c>
      <c r="N23" s="97">
        <v>0</v>
      </c>
      <c r="O23" s="97">
        <f t="shared" si="2"/>
        <v>113234538.19410001</v>
      </c>
      <c r="P23" s="97">
        <v>5705671128.0662003</v>
      </c>
      <c r="Q23" s="97">
        <v>0</v>
      </c>
      <c r="R23" s="97">
        <f t="shared" si="3"/>
        <v>5705671128.0662003</v>
      </c>
      <c r="S23" s="107">
        <f t="shared" si="4"/>
        <v>10143076485.526699</v>
      </c>
      <c r="T23" s="108">
        <f t="shared" si="5"/>
        <v>9843526345.8267002</v>
      </c>
      <c r="U23" s="94">
        <v>14</v>
      </c>
      <c r="AH23" s="91">
        <v>0</v>
      </c>
    </row>
    <row r="24" spans="1:34" ht="30" customHeight="1">
      <c r="A24" s="94">
        <v>15</v>
      </c>
      <c r="B24" s="95" t="s">
        <v>100</v>
      </c>
      <c r="C24" s="99">
        <v>11</v>
      </c>
      <c r="D24" s="97">
        <v>2129800656.7565999</v>
      </c>
      <c r="E24" s="97">
        <v>0</v>
      </c>
      <c r="F24" s="98">
        <f t="shared" si="0"/>
        <v>2129800656.7565999</v>
      </c>
      <c r="G24" s="97">
        <v>132891793.39</v>
      </c>
      <c r="H24" s="97">
        <v>638494476.51999998</v>
      </c>
      <c r="I24" s="97">
        <f>1173217019.66-G24-H24</f>
        <v>401830749.75000012</v>
      </c>
      <c r="J24" s="97">
        <f t="shared" si="1"/>
        <v>956583637.0965997</v>
      </c>
      <c r="K24" s="97">
        <v>1700020327.4491</v>
      </c>
      <c r="L24" s="97">
        <v>184550891.04539999</v>
      </c>
      <c r="M24" s="97">
        <v>106056581.1011</v>
      </c>
      <c r="N24" s="97">
        <v>0</v>
      </c>
      <c r="O24" s="97">
        <f t="shared" si="2"/>
        <v>106056581.1011</v>
      </c>
      <c r="P24" s="97">
        <v>4571689068.7896004</v>
      </c>
      <c r="Q24" s="97">
        <v>0</v>
      </c>
      <c r="R24" s="97">
        <f t="shared" si="3"/>
        <v>4571689068.7896004</v>
      </c>
      <c r="S24" s="107">
        <f t="shared" si="4"/>
        <v>8692117525.1417999</v>
      </c>
      <c r="T24" s="108">
        <f t="shared" si="5"/>
        <v>7518900505.4818001</v>
      </c>
      <c r="U24" s="94">
        <v>15</v>
      </c>
      <c r="AH24" s="91">
        <v>0</v>
      </c>
    </row>
    <row r="25" spans="1:34" ht="30" customHeight="1">
      <c r="A25" s="94">
        <v>16</v>
      </c>
      <c r="B25" s="95" t="s">
        <v>101</v>
      </c>
      <c r="C25" s="99">
        <v>27</v>
      </c>
      <c r="D25" s="97">
        <v>2350925913.6469002</v>
      </c>
      <c r="E25" s="97">
        <v>601823933.25010002</v>
      </c>
      <c r="F25" s="98">
        <f t="shared" si="0"/>
        <v>2952749846.8970003</v>
      </c>
      <c r="G25" s="97">
        <v>122916438.27</v>
      </c>
      <c r="H25" s="97">
        <v>0</v>
      </c>
      <c r="I25" s="97">
        <f>1372426813.03-G25-H25</f>
        <v>1249510374.76</v>
      </c>
      <c r="J25" s="97">
        <f t="shared" si="1"/>
        <v>1580323033.8670003</v>
      </c>
      <c r="K25" s="97">
        <v>2322631321.9495001</v>
      </c>
      <c r="L25" s="97">
        <v>244212433.22940001</v>
      </c>
      <c r="M25" s="97">
        <v>117067841.083</v>
      </c>
      <c r="N25" s="97">
        <f t="shared" ref="N25" si="7">M25/2</f>
        <v>58533920.541500002</v>
      </c>
      <c r="O25" s="97">
        <f t="shared" si="2"/>
        <v>58533920.541500002</v>
      </c>
      <c r="P25" s="97">
        <v>5171156182.1442003</v>
      </c>
      <c r="Q25" s="97">
        <v>0</v>
      </c>
      <c r="R25" s="97">
        <f t="shared" si="3"/>
        <v>5171156182.1442003</v>
      </c>
      <c r="S25" s="107">
        <f t="shared" si="4"/>
        <v>10807817625.303101</v>
      </c>
      <c r="T25" s="108">
        <f t="shared" si="5"/>
        <v>9376856891.7316017</v>
      </c>
      <c r="U25" s="94">
        <v>16</v>
      </c>
      <c r="AH25" s="91">
        <v>0</v>
      </c>
    </row>
    <row r="26" spans="1:34" ht="30" customHeight="1">
      <c r="A26" s="94">
        <v>17</v>
      </c>
      <c r="B26" s="95" t="s">
        <v>102</v>
      </c>
      <c r="C26" s="99">
        <v>27</v>
      </c>
      <c r="D26" s="97">
        <v>2528638901.9108</v>
      </c>
      <c r="E26" s="97">
        <v>0</v>
      </c>
      <c r="F26" s="98">
        <f t="shared" si="0"/>
        <v>2528638901.9108</v>
      </c>
      <c r="G26" s="97">
        <v>66966469.700000003</v>
      </c>
      <c r="H26" s="97">
        <v>0</v>
      </c>
      <c r="I26" s="97">
        <f>210241332.58-G26-H26</f>
        <v>143274862.88</v>
      </c>
      <c r="J26" s="97">
        <f t="shared" si="1"/>
        <v>2318397569.3308001</v>
      </c>
      <c r="K26" s="97">
        <v>2018375532.1840999</v>
      </c>
      <c r="L26" s="97">
        <v>221629909.08399999</v>
      </c>
      <c r="M26" s="97">
        <v>125917322.7904</v>
      </c>
      <c r="N26" s="97">
        <v>0</v>
      </c>
      <c r="O26" s="97">
        <f t="shared" si="2"/>
        <v>125917322.7904</v>
      </c>
      <c r="P26" s="97">
        <v>5561511962.6633997</v>
      </c>
      <c r="Q26" s="97">
        <v>0</v>
      </c>
      <c r="R26" s="97">
        <f t="shared" si="3"/>
        <v>5561511962.6633997</v>
      </c>
      <c r="S26" s="107">
        <f t="shared" si="4"/>
        <v>10456073628.632698</v>
      </c>
      <c r="T26" s="108">
        <f t="shared" si="5"/>
        <v>10245832296.0527</v>
      </c>
      <c r="U26" s="94">
        <v>17</v>
      </c>
      <c r="AH26" s="91">
        <v>0</v>
      </c>
    </row>
    <row r="27" spans="1:34" ht="30" customHeight="1">
      <c r="A27" s="94">
        <v>18</v>
      </c>
      <c r="B27" s="95" t="s">
        <v>103</v>
      </c>
      <c r="C27" s="99">
        <v>23</v>
      </c>
      <c r="D27" s="97">
        <v>2962594580.6954002</v>
      </c>
      <c r="E27" s="97">
        <v>0</v>
      </c>
      <c r="F27" s="98">
        <f t="shared" si="0"/>
        <v>2962594580.6954002</v>
      </c>
      <c r="G27" s="97">
        <v>1489562335.5</v>
      </c>
      <c r="H27" s="97">
        <v>0</v>
      </c>
      <c r="I27" s="97">
        <f>2007787683.44-G27-H27</f>
        <v>518225347.94000006</v>
      </c>
      <c r="J27" s="97">
        <f t="shared" si="1"/>
        <v>954806897.25540018</v>
      </c>
      <c r="K27" s="97">
        <v>2364761694.1078</v>
      </c>
      <c r="L27" s="97">
        <v>293286539.1602</v>
      </c>
      <c r="M27" s="97">
        <v>147526789.14840001</v>
      </c>
      <c r="N27" s="97">
        <v>0</v>
      </c>
      <c r="O27" s="97">
        <f t="shared" si="2"/>
        <v>147526789.14840001</v>
      </c>
      <c r="P27" s="97">
        <v>6487017751.4837999</v>
      </c>
      <c r="Q27" s="97">
        <v>0</v>
      </c>
      <c r="R27" s="97">
        <f t="shared" si="3"/>
        <v>6487017751.4837999</v>
      </c>
      <c r="S27" s="107">
        <f t="shared" si="4"/>
        <v>12255187354.5956</v>
      </c>
      <c r="T27" s="108">
        <f t="shared" si="5"/>
        <v>10247399671.1556</v>
      </c>
      <c r="U27" s="94">
        <v>18</v>
      </c>
      <c r="AH27" s="91">
        <v>0</v>
      </c>
    </row>
    <row r="28" spans="1:34" ht="30" customHeight="1">
      <c r="A28" s="94">
        <v>19</v>
      </c>
      <c r="B28" s="95" t="s">
        <v>104</v>
      </c>
      <c r="C28" s="99">
        <v>44</v>
      </c>
      <c r="D28" s="97">
        <v>3586550565.2249999</v>
      </c>
      <c r="E28" s="97">
        <v>0</v>
      </c>
      <c r="F28" s="98">
        <f t="shared" si="0"/>
        <v>3586550565.2249999</v>
      </c>
      <c r="G28" s="97">
        <v>202477930.22</v>
      </c>
      <c r="H28" s="97">
        <v>292615190</v>
      </c>
      <c r="I28" s="97">
        <f>1063224621.25-G28-H28</f>
        <v>568131501.02999997</v>
      </c>
      <c r="J28" s="97">
        <f t="shared" si="1"/>
        <v>2523325943.9750004</v>
      </c>
      <c r="K28" s="97">
        <v>2862807299.3525</v>
      </c>
      <c r="L28" s="97">
        <v>374551800.56660002</v>
      </c>
      <c r="M28" s="97">
        <v>178597602.40369999</v>
      </c>
      <c r="N28" s="97">
        <v>0</v>
      </c>
      <c r="O28" s="97">
        <f t="shared" si="2"/>
        <v>178597602.40369999</v>
      </c>
      <c r="P28" s="97">
        <v>8653297462.2262001</v>
      </c>
      <c r="Q28" s="97">
        <v>0</v>
      </c>
      <c r="R28" s="97">
        <f t="shared" si="3"/>
        <v>8653297462.2262001</v>
      </c>
      <c r="S28" s="107">
        <f t="shared" si="4"/>
        <v>15655804729.773998</v>
      </c>
      <c r="T28" s="108">
        <f t="shared" si="5"/>
        <v>14592580108.524</v>
      </c>
      <c r="U28" s="94">
        <v>19</v>
      </c>
      <c r="AH28" s="91">
        <v>0</v>
      </c>
    </row>
    <row r="29" spans="1:34" ht="30" customHeight="1">
      <c r="A29" s="94">
        <v>20</v>
      </c>
      <c r="B29" s="95" t="s">
        <v>105</v>
      </c>
      <c r="C29" s="99">
        <v>34</v>
      </c>
      <c r="D29" s="97">
        <v>2779474614.9886999</v>
      </c>
      <c r="E29" s="97">
        <v>0</v>
      </c>
      <c r="F29" s="98">
        <f t="shared" si="0"/>
        <v>2779474614.9886999</v>
      </c>
      <c r="G29" s="97">
        <v>172335440.80000001</v>
      </c>
      <c r="H29" s="97">
        <v>850000000</v>
      </c>
      <c r="I29" s="97">
        <f>1135771432.74-G29-H29</f>
        <v>113435991.94000006</v>
      </c>
      <c r="J29" s="97">
        <f t="shared" si="1"/>
        <v>1643703182.2486997</v>
      </c>
      <c r="K29" s="97">
        <v>2218594181.6377001</v>
      </c>
      <c r="L29" s="97">
        <v>259527358.16639999</v>
      </c>
      <c r="M29" s="97">
        <v>138408058.9835</v>
      </c>
      <c r="N29" s="97">
        <v>0</v>
      </c>
      <c r="O29" s="97">
        <f t="shared" si="2"/>
        <v>138408058.9835</v>
      </c>
      <c r="P29" s="97">
        <v>6331189557.8780003</v>
      </c>
      <c r="Q29" s="97">
        <v>0</v>
      </c>
      <c r="R29" s="97">
        <f t="shared" si="3"/>
        <v>6331189557.8780003</v>
      </c>
      <c r="S29" s="107">
        <f t="shared" si="4"/>
        <v>11727193771.654301</v>
      </c>
      <c r="T29" s="108">
        <f t="shared" si="5"/>
        <v>10591422338.914299</v>
      </c>
      <c r="U29" s="94">
        <v>20</v>
      </c>
      <c r="AH29" s="91">
        <v>0</v>
      </c>
    </row>
    <row r="30" spans="1:34" ht="30" customHeight="1">
      <c r="A30" s="94">
        <v>21</v>
      </c>
      <c r="B30" s="95" t="s">
        <v>106</v>
      </c>
      <c r="C30" s="99">
        <v>21</v>
      </c>
      <c r="D30" s="97">
        <v>2387582561.2140002</v>
      </c>
      <c r="E30" s="97">
        <v>0</v>
      </c>
      <c r="F30" s="98">
        <f t="shared" si="0"/>
        <v>2387582561.2140002</v>
      </c>
      <c r="G30" s="97">
        <v>84522952.109999999</v>
      </c>
      <c r="H30" s="97">
        <v>0</v>
      </c>
      <c r="I30" s="97">
        <f>249229237.44-G30-H30</f>
        <v>164706285.32999998</v>
      </c>
      <c r="J30" s="97">
        <f t="shared" si="1"/>
        <v>2138353323.7740002</v>
      </c>
      <c r="K30" s="97">
        <v>1905783470.7042999</v>
      </c>
      <c r="L30" s="97">
        <v>202877663.1415</v>
      </c>
      <c r="M30" s="97">
        <v>118893213.19159999</v>
      </c>
      <c r="N30" s="97">
        <f t="shared" ref="N30:N32" si="8">M30/2</f>
        <v>59446606.595799997</v>
      </c>
      <c r="O30" s="97">
        <f t="shared" si="2"/>
        <v>59446606.595799997</v>
      </c>
      <c r="P30" s="97">
        <v>4827233006.1001997</v>
      </c>
      <c r="Q30" s="97">
        <v>0</v>
      </c>
      <c r="R30" s="97">
        <f t="shared" si="3"/>
        <v>4827233006.1001997</v>
      </c>
      <c r="S30" s="107">
        <f t="shared" si="4"/>
        <v>9442369914.3516006</v>
      </c>
      <c r="T30" s="108">
        <f t="shared" si="5"/>
        <v>9133694070.3157997</v>
      </c>
      <c r="U30" s="94">
        <v>21</v>
      </c>
      <c r="AH30" s="91">
        <v>0</v>
      </c>
    </row>
    <row r="31" spans="1:34" ht="30" customHeight="1">
      <c r="A31" s="94">
        <v>22</v>
      </c>
      <c r="B31" s="95" t="s">
        <v>107</v>
      </c>
      <c r="C31" s="99">
        <v>21</v>
      </c>
      <c r="D31" s="97">
        <v>2499078153.3235002</v>
      </c>
      <c r="E31" s="97">
        <v>0</v>
      </c>
      <c r="F31" s="98">
        <f t="shared" si="0"/>
        <v>2499078153.3235002</v>
      </c>
      <c r="G31" s="97">
        <v>118782009.45999999</v>
      </c>
      <c r="H31" s="97">
        <v>47000000</v>
      </c>
      <c r="I31" s="97">
        <f>1917268862.05-G31-H31</f>
        <v>1751486852.5899999</v>
      </c>
      <c r="J31" s="97">
        <f t="shared" si="1"/>
        <v>581809291.2735002</v>
      </c>
      <c r="K31" s="97">
        <v>1994779956.0778</v>
      </c>
      <c r="L31" s="97">
        <v>211997146.1875</v>
      </c>
      <c r="M31" s="97">
        <v>124445301.4912</v>
      </c>
      <c r="N31" s="97">
        <f t="shared" si="8"/>
        <v>62222650.7456</v>
      </c>
      <c r="O31" s="97">
        <f t="shared" si="2"/>
        <v>62222650.7456</v>
      </c>
      <c r="P31" s="97">
        <v>4903287184.8317003</v>
      </c>
      <c r="Q31" s="97">
        <v>0</v>
      </c>
      <c r="R31" s="97">
        <f t="shared" si="3"/>
        <v>4903287184.8317003</v>
      </c>
      <c r="S31" s="107">
        <f t="shared" si="4"/>
        <v>9733587741.9117012</v>
      </c>
      <c r="T31" s="108">
        <f t="shared" si="5"/>
        <v>7754096229.1161003</v>
      </c>
      <c r="U31" s="94">
        <v>22</v>
      </c>
      <c r="AH31" s="91">
        <v>0</v>
      </c>
    </row>
    <row r="32" spans="1:34" ht="30" customHeight="1">
      <c r="A32" s="94">
        <v>23</v>
      </c>
      <c r="B32" s="95" t="s">
        <v>108</v>
      </c>
      <c r="C32" s="99">
        <v>16</v>
      </c>
      <c r="D32" s="97">
        <v>2012748113.7613001</v>
      </c>
      <c r="E32" s="97">
        <v>0</v>
      </c>
      <c r="F32" s="98">
        <f t="shared" si="0"/>
        <v>2012748113.7613001</v>
      </c>
      <c r="G32" s="97">
        <v>79618821.510000005</v>
      </c>
      <c r="H32" s="97">
        <v>559212440.21000004</v>
      </c>
      <c r="I32" s="97">
        <f>729624857.4-G32-H32</f>
        <v>90793595.679999948</v>
      </c>
      <c r="J32" s="97">
        <f t="shared" si="1"/>
        <v>1283123256.3613</v>
      </c>
      <c r="K32" s="97">
        <v>1606588248.7994001</v>
      </c>
      <c r="L32" s="97">
        <v>202016294.06510001</v>
      </c>
      <c r="M32" s="97">
        <v>100227776.19400001</v>
      </c>
      <c r="N32" s="97">
        <f t="shared" si="8"/>
        <v>50113888.097000003</v>
      </c>
      <c r="O32" s="97">
        <f t="shared" si="2"/>
        <v>50113888.097000003</v>
      </c>
      <c r="P32" s="97">
        <v>4590271596.3643999</v>
      </c>
      <c r="Q32" s="97">
        <v>0</v>
      </c>
      <c r="R32" s="97">
        <f t="shared" si="3"/>
        <v>4590271596.3643999</v>
      </c>
      <c r="S32" s="107">
        <f t="shared" si="4"/>
        <v>8511852029.1842003</v>
      </c>
      <c r="T32" s="108">
        <f t="shared" si="5"/>
        <v>7732113283.6872005</v>
      </c>
      <c r="U32" s="94">
        <v>23</v>
      </c>
      <c r="AH32" s="91">
        <v>0</v>
      </c>
    </row>
    <row r="33" spans="1:34" ht="30" customHeight="1">
      <c r="A33" s="94">
        <v>24</v>
      </c>
      <c r="B33" s="95" t="s">
        <v>109</v>
      </c>
      <c r="C33" s="99">
        <v>20</v>
      </c>
      <c r="D33" s="97">
        <v>3029074622.3396001</v>
      </c>
      <c r="E33" s="97">
        <v>0</v>
      </c>
      <c r="F33" s="98">
        <f t="shared" si="0"/>
        <v>3029074622.3396001</v>
      </c>
      <c r="G33" s="97">
        <v>2637685277.4699998</v>
      </c>
      <c r="H33" s="97">
        <v>0</v>
      </c>
      <c r="I33" s="97">
        <f>2721567343.93-G33-H33</f>
        <v>83882066.460000038</v>
      </c>
      <c r="J33" s="97">
        <f t="shared" si="1"/>
        <v>307507278.40960026</v>
      </c>
      <c r="K33" s="97">
        <v>2417826482.9671001</v>
      </c>
      <c r="L33" s="97">
        <v>779977777.54050004</v>
      </c>
      <c r="M33" s="97">
        <v>150837261.3777</v>
      </c>
      <c r="N33" s="97">
        <v>0</v>
      </c>
      <c r="O33" s="97">
        <f t="shared" si="2"/>
        <v>150837261.3777</v>
      </c>
      <c r="P33" s="97">
        <v>35650423533.360001</v>
      </c>
      <c r="Q33" s="97">
        <v>7667853446.5</v>
      </c>
      <c r="R33" s="97">
        <f t="shared" si="3"/>
        <v>27982570086.860001</v>
      </c>
      <c r="S33" s="107">
        <f t="shared" si="4"/>
        <v>42028139677.5849</v>
      </c>
      <c r="T33" s="108">
        <f t="shared" si="5"/>
        <v>31638718887.1549</v>
      </c>
      <c r="U33" s="94">
        <v>24</v>
      </c>
      <c r="AH33" s="91">
        <v>0</v>
      </c>
    </row>
    <row r="34" spans="1:34" ht="30" customHeight="1">
      <c r="A34" s="94">
        <v>25</v>
      </c>
      <c r="B34" s="95" t="s">
        <v>110</v>
      </c>
      <c r="C34" s="99">
        <v>13</v>
      </c>
      <c r="D34" s="97">
        <v>2085211370.7588</v>
      </c>
      <c r="E34" s="97">
        <v>0</v>
      </c>
      <c r="F34" s="98">
        <f t="shared" si="0"/>
        <v>2085211370.7588</v>
      </c>
      <c r="G34" s="97">
        <v>75717060.810000002</v>
      </c>
      <c r="H34" s="97">
        <v>124722672.83</v>
      </c>
      <c r="I34" s="97">
        <f>258184048.52-G34-H34</f>
        <v>57744314.88000001</v>
      </c>
      <c r="J34" s="97">
        <f t="shared" si="1"/>
        <v>1827027322.2388</v>
      </c>
      <c r="K34" s="97">
        <v>1664428877.9207001</v>
      </c>
      <c r="L34" s="97">
        <v>185573758.06909999</v>
      </c>
      <c r="M34" s="97">
        <v>103836191.5019</v>
      </c>
      <c r="N34" s="97">
        <v>0</v>
      </c>
      <c r="O34" s="97">
        <f t="shared" si="2"/>
        <v>103836191.5019</v>
      </c>
      <c r="P34" s="97">
        <v>4256796324.5771999</v>
      </c>
      <c r="Q34" s="97">
        <v>0</v>
      </c>
      <c r="R34" s="97">
        <f t="shared" si="3"/>
        <v>4256796324.5771999</v>
      </c>
      <c r="S34" s="107">
        <f t="shared" si="4"/>
        <v>8295846522.8276997</v>
      </c>
      <c r="T34" s="108">
        <f t="shared" si="5"/>
        <v>8037662474.3077002</v>
      </c>
      <c r="U34" s="94">
        <v>25</v>
      </c>
      <c r="AH34" s="91">
        <v>0</v>
      </c>
    </row>
    <row r="35" spans="1:34" ht="30" customHeight="1">
      <c r="A35" s="94">
        <v>26</v>
      </c>
      <c r="B35" s="95" t="s">
        <v>111</v>
      </c>
      <c r="C35" s="99">
        <v>25</v>
      </c>
      <c r="D35" s="97">
        <v>2678361163.7535</v>
      </c>
      <c r="E35" s="97">
        <v>0</v>
      </c>
      <c r="F35" s="98">
        <f t="shared" si="0"/>
        <v>2678361163.7535</v>
      </c>
      <c r="G35" s="97">
        <v>132306927.39</v>
      </c>
      <c r="H35" s="97">
        <v>514281002.97000003</v>
      </c>
      <c r="I35" s="97">
        <f>1254795458.36-G35-H35</f>
        <v>608207527.99999976</v>
      </c>
      <c r="J35" s="97">
        <f t="shared" si="1"/>
        <v>1423565705.3935003</v>
      </c>
      <c r="K35" s="97">
        <v>2137884786.6377001</v>
      </c>
      <c r="L35" s="97">
        <v>229555805.68599999</v>
      </c>
      <c r="M35" s="97">
        <v>133372964.7801</v>
      </c>
      <c r="N35" s="97">
        <f t="shared" ref="N35:N37" si="9">M35/2</f>
        <v>66686482.390050001</v>
      </c>
      <c r="O35" s="97">
        <f t="shared" si="2"/>
        <v>66686482.390050001</v>
      </c>
      <c r="P35" s="97">
        <v>5698378089.2489004</v>
      </c>
      <c r="Q35" s="97">
        <v>0</v>
      </c>
      <c r="R35" s="97">
        <f t="shared" si="3"/>
        <v>5698378089.2489004</v>
      </c>
      <c r="S35" s="107">
        <f t="shared" si="4"/>
        <v>10877552810.106201</v>
      </c>
      <c r="T35" s="108">
        <f t="shared" si="5"/>
        <v>9556070869.3561516</v>
      </c>
      <c r="U35" s="94">
        <v>26</v>
      </c>
      <c r="AH35" s="91">
        <v>0</v>
      </c>
    </row>
    <row r="36" spans="1:34" ht="30" customHeight="1">
      <c r="A36" s="94">
        <v>27</v>
      </c>
      <c r="B36" s="95" t="s">
        <v>112</v>
      </c>
      <c r="C36" s="99">
        <v>20</v>
      </c>
      <c r="D36" s="97">
        <v>2100698239.2887001</v>
      </c>
      <c r="E36" s="97">
        <v>0</v>
      </c>
      <c r="F36" s="98">
        <f t="shared" si="0"/>
        <v>2100698239.2887001</v>
      </c>
      <c r="G36" s="97">
        <v>286416050.41000003</v>
      </c>
      <c r="H36" s="97">
        <v>500000000</v>
      </c>
      <c r="I36" s="97">
        <f>1568371192.25-G36-H36</f>
        <v>781955141.83999991</v>
      </c>
      <c r="J36" s="97">
        <f t="shared" si="1"/>
        <v>532327047.0387001</v>
      </c>
      <c r="K36" s="97">
        <v>1676790594.1415</v>
      </c>
      <c r="L36" s="97">
        <v>262416575.10749999</v>
      </c>
      <c r="M36" s="97">
        <v>104607383.07960001</v>
      </c>
      <c r="N36" s="97">
        <v>0</v>
      </c>
      <c r="O36" s="97">
        <f t="shared" si="2"/>
        <v>104607383.07960001</v>
      </c>
      <c r="P36" s="97">
        <v>5246709352.2726002</v>
      </c>
      <c r="Q36" s="97">
        <v>0</v>
      </c>
      <c r="R36" s="97">
        <f t="shared" si="3"/>
        <v>5246709352.2726002</v>
      </c>
      <c r="S36" s="107">
        <f t="shared" si="4"/>
        <v>9391222143.8899002</v>
      </c>
      <c r="T36" s="108">
        <f t="shared" si="5"/>
        <v>7822850951.6399002</v>
      </c>
      <c r="U36" s="94">
        <v>27</v>
      </c>
      <c r="AH36" s="91">
        <v>0</v>
      </c>
    </row>
    <row r="37" spans="1:34" ht="30" customHeight="1">
      <c r="A37" s="94">
        <v>28</v>
      </c>
      <c r="B37" s="95" t="s">
        <v>113</v>
      </c>
      <c r="C37" s="99">
        <v>18</v>
      </c>
      <c r="D37" s="97">
        <v>2104859957.7651</v>
      </c>
      <c r="E37" s="97">
        <v>1036425265.0386</v>
      </c>
      <c r="F37" s="98">
        <f t="shared" si="0"/>
        <v>3141285222.8037</v>
      </c>
      <c r="G37" s="97">
        <v>161563693.81</v>
      </c>
      <c r="H37" s="97">
        <v>644248762.91999996</v>
      </c>
      <c r="I37" s="97">
        <f>1019907970.51-G37-H37</f>
        <v>214095513.78000009</v>
      </c>
      <c r="J37" s="97">
        <f t="shared" si="1"/>
        <v>2121377252.2936997</v>
      </c>
      <c r="K37" s="97">
        <v>2444629167.1191001</v>
      </c>
      <c r="L37" s="97">
        <v>227603832.0316</v>
      </c>
      <c r="M37" s="97">
        <v>104814622.0205</v>
      </c>
      <c r="N37" s="97">
        <f t="shared" si="9"/>
        <v>52407311.010250002</v>
      </c>
      <c r="O37" s="97">
        <f t="shared" si="2"/>
        <v>52407311.010250002</v>
      </c>
      <c r="P37" s="97">
        <v>5001730114.1563997</v>
      </c>
      <c r="Q37" s="97">
        <v>0</v>
      </c>
      <c r="R37" s="97">
        <f t="shared" si="3"/>
        <v>5001730114.1563997</v>
      </c>
      <c r="S37" s="107">
        <f t="shared" si="4"/>
        <v>10920062958.1313</v>
      </c>
      <c r="T37" s="108">
        <f t="shared" si="5"/>
        <v>9847747676.6110497</v>
      </c>
      <c r="U37" s="94">
        <v>28</v>
      </c>
      <c r="AH37" s="91">
        <v>0</v>
      </c>
    </row>
    <row r="38" spans="1:34" ht="30" customHeight="1">
      <c r="A38" s="94">
        <v>29</v>
      </c>
      <c r="B38" s="95" t="s">
        <v>114</v>
      </c>
      <c r="C38" s="99">
        <v>30</v>
      </c>
      <c r="D38" s="97">
        <v>2062188265.043</v>
      </c>
      <c r="E38" s="97">
        <v>0</v>
      </c>
      <c r="F38" s="98">
        <f t="shared" si="0"/>
        <v>2062188265.043</v>
      </c>
      <c r="G38" s="97">
        <v>245947370.66999999</v>
      </c>
      <c r="H38" s="97">
        <v>0</v>
      </c>
      <c r="I38" s="97">
        <f>403054122.63-G38-H38</f>
        <v>157106751.96000001</v>
      </c>
      <c r="J38" s="97">
        <f t="shared" si="1"/>
        <v>1659134142.4129999</v>
      </c>
      <c r="K38" s="97">
        <v>1646051689.6235001</v>
      </c>
      <c r="L38" s="97">
        <v>226961374.7272</v>
      </c>
      <c r="M38" s="97">
        <v>102689721.8215</v>
      </c>
      <c r="N38" s="97">
        <v>0</v>
      </c>
      <c r="O38" s="97">
        <f t="shared" si="2"/>
        <v>102689721.8215</v>
      </c>
      <c r="P38" s="97">
        <v>4966218631.6806002</v>
      </c>
      <c r="Q38" s="97">
        <v>0</v>
      </c>
      <c r="R38" s="97">
        <f t="shared" si="3"/>
        <v>4966218631.6806002</v>
      </c>
      <c r="S38" s="107">
        <f t="shared" si="4"/>
        <v>9004109682.8957996</v>
      </c>
      <c r="T38" s="108">
        <f t="shared" si="5"/>
        <v>8601055560.2658005</v>
      </c>
      <c r="U38" s="94">
        <v>29</v>
      </c>
      <c r="AH38" s="91">
        <v>0</v>
      </c>
    </row>
    <row r="39" spans="1:34" ht="30" customHeight="1">
      <c r="A39" s="94">
        <v>30</v>
      </c>
      <c r="B39" s="95" t="s">
        <v>115</v>
      </c>
      <c r="C39" s="99">
        <v>33</v>
      </c>
      <c r="D39" s="97">
        <v>2536086387.0749002</v>
      </c>
      <c r="E39" s="97">
        <v>0</v>
      </c>
      <c r="F39" s="98">
        <f t="shared" si="0"/>
        <v>2536086387.0749002</v>
      </c>
      <c r="G39" s="97">
        <v>429816561.88</v>
      </c>
      <c r="H39" s="97">
        <v>0</v>
      </c>
      <c r="I39" s="97">
        <f>1744718332.54-G39-H39</f>
        <v>1314901770.6599998</v>
      </c>
      <c r="J39" s="97">
        <f t="shared" si="1"/>
        <v>791368054.53490019</v>
      </c>
      <c r="K39" s="97">
        <v>2024320161.8503001</v>
      </c>
      <c r="L39" s="97">
        <v>316670805.3847</v>
      </c>
      <c r="M39" s="97">
        <v>126288181.3549</v>
      </c>
      <c r="N39" s="97">
        <v>0</v>
      </c>
      <c r="O39" s="97">
        <f t="shared" si="2"/>
        <v>126288181.3549</v>
      </c>
      <c r="P39" s="97">
        <v>9103203735.7975998</v>
      </c>
      <c r="Q39" s="97">
        <v>0</v>
      </c>
      <c r="R39" s="97">
        <f t="shared" si="3"/>
        <v>9103203735.7975998</v>
      </c>
      <c r="S39" s="107">
        <f t="shared" si="4"/>
        <v>14106569271.4624</v>
      </c>
      <c r="T39" s="108">
        <f t="shared" si="5"/>
        <v>12361850938.9224</v>
      </c>
      <c r="U39" s="94">
        <v>30</v>
      </c>
      <c r="AH39" s="91">
        <v>0</v>
      </c>
    </row>
    <row r="40" spans="1:34" ht="30" customHeight="1">
      <c r="A40" s="94">
        <v>31</v>
      </c>
      <c r="B40" s="95" t="s">
        <v>116</v>
      </c>
      <c r="C40" s="99">
        <v>17</v>
      </c>
      <c r="D40" s="97">
        <v>2361180000.2722001</v>
      </c>
      <c r="E40" s="97">
        <v>0</v>
      </c>
      <c r="F40" s="98">
        <f t="shared" si="0"/>
        <v>2361180000.2722001</v>
      </c>
      <c r="G40" s="97">
        <v>60304686.590000004</v>
      </c>
      <c r="H40" s="97">
        <v>1031399422.965</v>
      </c>
      <c r="I40" s="97">
        <f>1487029979.85-G40-H40</f>
        <v>395325870.29499996</v>
      </c>
      <c r="J40" s="97">
        <f t="shared" si="1"/>
        <v>874150020.42219985</v>
      </c>
      <c r="K40" s="97">
        <v>1884708779.9064</v>
      </c>
      <c r="L40" s="97">
        <v>217230836.91170001</v>
      </c>
      <c r="M40" s="97">
        <v>117578458.5281</v>
      </c>
      <c r="N40" s="97">
        <f t="shared" ref="N40:N41" si="10">M40/2</f>
        <v>58789229.264049999</v>
      </c>
      <c r="O40" s="97">
        <f t="shared" si="2"/>
        <v>58789229.264049999</v>
      </c>
      <c r="P40" s="97">
        <v>4874984022.1948004</v>
      </c>
      <c r="Q40" s="97">
        <v>0</v>
      </c>
      <c r="R40" s="97">
        <f t="shared" si="3"/>
        <v>4874984022.1948004</v>
      </c>
      <c r="S40" s="107">
        <f t="shared" si="4"/>
        <v>9455682097.8132019</v>
      </c>
      <c r="T40" s="108">
        <f t="shared" si="5"/>
        <v>7909862888.6991501</v>
      </c>
      <c r="U40" s="94">
        <v>31</v>
      </c>
      <c r="AH40" s="91">
        <v>0</v>
      </c>
    </row>
    <row r="41" spans="1:34" ht="30" customHeight="1">
      <c r="A41" s="94">
        <v>32</v>
      </c>
      <c r="B41" s="95" t="s">
        <v>117</v>
      </c>
      <c r="C41" s="99">
        <v>23</v>
      </c>
      <c r="D41" s="97">
        <v>2438540229.9043002</v>
      </c>
      <c r="E41" s="97">
        <v>5547074021.0973997</v>
      </c>
      <c r="F41" s="98">
        <f t="shared" si="0"/>
        <v>7985614251.0016994</v>
      </c>
      <c r="G41" s="97">
        <v>289308919.64999998</v>
      </c>
      <c r="H41" s="97">
        <v>0</v>
      </c>
      <c r="I41" s="97">
        <f>1361435612.62-G41-H41</f>
        <v>1072126692.9699999</v>
      </c>
      <c r="J41" s="97">
        <f t="shared" si="1"/>
        <v>6624178638.3816996</v>
      </c>
      <c r="K41" s="97">
        <v>5983642687.6787996</v>
      </c>
      <c r="L41" s="97">
        <v>316608095.92820001</v>
      </c>
      <c r="M41" s="97">
        <v>121430725.8478</v>
      </c>
      <c r="N41" s="97">
        <f t="shared" si="10"/>
        <v>60715362.923900001</v>
      </c>
      <c r="O41" s="97">
        <f t="shared" si="2"/>
        <v>60715362.923900001</v>
      </c>
      <c r="P41" s="97">
        <v>12240258897.4466</v>
      </c>
      <c r="Q41" s="97">
        <v>0</v>
      </c>
      <c r="R41" s="97">
        <f t="shared" si="3"/>
        <v>12240258897.4466</v>
      </c>
      <c r="S41" s="107">
        <f t="shared" si="4"/>
        <v>26647554657.903099</v>
      </c>
      <c r="T41" s="108">
        <f t="shared" si="5"/>
        <v>25225403682.3592</v>
      </c>
      <c r="U41" s="94">
        <v>32</v>
      </c>
      <c r="AH41" s="91">
        <v>0</v>
      </c>
    </row>
    <row r="42" spans="1:34" ht="30" customHeight="1">
      <c r="A42" s="94">
        <v>33</v>
      </c>
      <c r="B42" s="95" t="s">
        <v>118</v>
      </c>
      <c r="C42" s="99">
        <v>23</v>
      </c>
      <c r="D42" s="97">
        <v>2491966737.6511998</v>
      </c>
      <c r="E42" s="97">
        <v>0</v>
      </c>
      <c r="F42" s="98">
        <f t="shared" si="0"/>
        <v>2491966737.6511998</v>
      </c>
      <c r="G42" s="97">
        <v>73111095.489999995</v>
      </c>
      <c r="H42" s="97">
        <v>206017834</v>
      </c>
      <c r="I42" s="97">
        <f>1080631551.4-G42-H42</f>
        <v>801502621.91000009</v>
      </c>
      <c r="J42" s="97">
        <f t="shared" si="1"/>
        <v>1411335186.2512</v>
      </c>
      <c r="K42" s="97">
        <v>1989103579.2028</v>
      </c>
      <c r="L42" s="97">
        <v>216257979.2834</v>
      </c>
      <c r="M42" s="97">
        <v>124091178.0052</v>
      </c>
      <c r="N42" s="97">
        <v>0</v>
      </c>
      <c r="O42" s="97">
        <f t="shared" si="2"/>
        <v>124091178.0052</v>
      </c>
      <c r="P42" s="97">
        <v>5180934147.2770004</v>
      </c>
      <c r="Q42" s="97">
        <v>0</v>
      </c>
      <c r="R42" s="97">
        <f t="shared" si="3"/>
        <v>5180934147.2770004</v>
      </c>
      <c r="S42" s="107">
        <f t="shared" si="4"/>
        <v>10002353621.419601</v>
      </c>
      <c r="T42" s="108">
        <f t="shared" si="5"/>
        <v>8921722070.0195999</v>
      </c>
      <c r="U42" s="94">
        <v>33</v>
      </c>
      <c r="AH42" s="91">
        <v>0</v>
      </c>
    </row>
    <row r="43" spans="1:34" ht="30" customHeight="1">
      <c r="A43" s="94">
        <v>34</v>
      </c>
      <c r="B43" s="95" t="s">
        <v>119</v>
      </c>
      <c r="C43" s="99">
        <v>16</v>
      </c>
      <c r="D43" s="97">
        <v>2178083045.3583002</v>
      </c>
      <c r="E43" s="97">
        <v>0</v>
      </c>
      <c r="F43" s="98">
        <f t="shared" si="0"/>
        <v>2178083045.3583002</v>
      </c>
      <c r="G43" s="97">
        <v>109030571.81999999</v>
      </c>
      <c r="H43" s="97">
        <v>0</v>
      </c>
      <c r="I43" s="97">
        <f>244810117.6-G43-H43</f>
        <v>135779545.78</v>
      </c>
      <c r="J43" s="97">
        <f t="shared" si="1"/>
        <v>1933272927.7583003</v>
      </c>
      <c r="K43" s="97">
        <v>1738559634.7918999</v>
      </c>
      <c r="L43" s="97">
        <v>185646111.15560001</v>
      </c>
      <c r="M43" s="97">
        <v>108460874.21960001</v>
      </c>
      <c r="N43" s="97">
        <v>0</v>
      </c>
      <c r="O43" s="97">
        <f t="shared" si="2"/>
        <v>108460874.21960001</v>
      </c>
      <c r="P43" s="97">
        <v>4627281324.0118999</v>
      </c>
      <c r="Q43" s="97">
        <v>0</v>
      </c>
      <c r="R43" s="97">
        <f t="shared" si="3"/>
        <v>4627281324.0118999</v>
      </c>
      <c r="S43" s="107">
        <f t="shared" si="4"/>
        <v>8838030989.5373001</v>
      </c>
      <c r="T43" s="108">
        <f t="shared" si="5"/>
        <v>8593220871.9373016</v>
      </c>
      <c r="U43" s="94">
        <v>34</v>
      </c>
      <c r="AH43" s="91">
        <v>0</v>
      </c>
    </row>
    <row r="44" spans="1:34" ht="30" customHeight="1">
      <c r="A44" s="94">
        <v>35</v>
      </c>
      <c r="B44" s="95" t="s">
        <v>120</v>
      </c>
      <c r="C44" s="99">
        <v>17</v>
      </c>
      <c r="D44" s="97">
        <v>2245324020.3566999</v>
      </c>
      <c r="E44" s="97">
        <v>0</v>
      </c>
      <c r="F44" s="98">
        <f t="shared" si="0"/>
        <v>2245324020.3566999</v>
      </c>
      <c r="G44" s="97">
        <v>51817736.950000003</v>
      </c>
      <c r="H44" s="97">
        <v>0</v>
      </c>
      <c r="I44" s="97">
        <f>555860815-G44-H44</f>
        <v>504043078.05000001</v>
      </c>
      <c r="J44" s="97">
        <f t="shared" si="1"/>
        <v>1689463205.3567002</v>
      </c>
      <c r="K44" s="97">
        <v>1792231805.4572999</v>
      </c>
      <c r="L44" s="97">
        <v>184555887.70429999</v>
      </c>
      <c r="M44" s="97">
        <v>111809238.2533</v>
      </c>
      <c r="N44" s="97">
        <v>0</v>
      </c>
      <c r="O44" s="97">
        <f t="shared" si="2"/>
        <v>111809238.2533</v>
      </c>
      <c r="P44" s="97">
        <v>4445084816.1691999</v>
      </c>
      <c r="Q44" s="97">
        <v>0</v>
      </c>
      <c r="R44" s="97">
        <f t="shared" si="3"/>
        <v>4445084816.1691999</v>
      </c>
      <c r="S44" s="107">
        <f t="shared" si="4"/>
        <v>8779005767.9407997</v>
      </c>
      <c r="T44" s="108">
        <f t="shared" si="5"/>
        <v>8223144952.9407997</v>
      </c>
      <c r="U44" s="94">
        <v>35</v>
      </c>
      <c r="AH44" s="91">
        <v>0</v>
      </c>
    </row>
    <row r="45" spans="1:34" ht="30" customHeight="1">
      <c r="A45" s="94">
        <v>36</v>
      </c>
      <c r="B45" s="95" t="s">
        <v>121</v>
      </c>
      <c r="C45" s="99">
        <v>14</v>
      </c>
      <c r="D45" s="97">
        <v>2250105904.8973999</v>
      </c>
      <c r="E45" s="97">
        <v>0</v>
      </c>
      <c r="F45" s="98">
        <f t="shared" si="0"/>
        <v>2250105904.8973999</v>
      </c>
      <c r="G45" s="97">
        <v>66458327.479999997</v>
      </c>
      <c r="H45" s="97">
        <v>422213140</v>
      </c>
      <c r="I45" s="97">
        <f>825208246.76-G45-H45</f>
        <v>336536779.27999997</v>
      </c>
      <c r="J45" s="97">
        <f t="shared" si="1"/>
        <v>1424897658.1373999</v>
      </c>
      <c r="K45" s="97">
        <v>1796048735.8855</v>
      </c>
      <c r="L45" s="97">
        <v>202393899.18439999</v>
      </c>
      <c r="M45" s="97">
        <v>112047359.2832</v>
      </c>
      <c r="N45" s="97">
        <v>0</v>
      </c>
      <c r="O45" s="97">
        <f t="shared" si="2"/>
        <v>112047359.2832</v>
      </c>
      <c r="P45" s="97">
        <v>4818434855.6943998</v>
      </c>
      <c r="Q45" s="97">
        <v>0</v>
      </c>
      <c r="R45" s="97">
        <f t="shared" si="3"/>
        <v>4818434855.6943998</v>
      </c>
      <c r="S45" s="107">
        <f t="shared" si="4"/>
        <v>9179030754.9449005</v>
      </c>
      <c r="T45" s="108">
        <f t="shared" si="5"/>
        <v>8353822508.1848993</v>
      </c>
      <c r="U45" s="94">
        <v>36</v>
      </c>
      <c r="AH45" s="91">
        <v>0</v>
      </c>
    </row>
    <row r="46" spans="1:34" ht="30" customHeight="1">
      <c r="A46" s="94">
        <v>37</v>
      </c>
      <c r="B46" s="95" t="s">
        <v>122</v>
      </c>
      <c r="C46" s="99"/>
      <c r="D46" s="97">
        <v>0</v>
      </c>
      <c r="E46" s="97">
        <v>3225610.4791000001</v>
      </c>
      <c r="F46" s="98">
        <f t="shared" si="0"/>
        <v>3225610.4791000001</v>
      </c>
      <c r="G46" s="97">
        <v>0</v>
      </c>
      <c r="H46" s="97">
        <v>0</v>
      </c>
      <c r="I46" s="97">
        <v>0</v>
      </c>
      <c r="J46" s="97">
        <f t="shared" si="1"/>
        <v>3225610.4791000001</v>
      </c>
      <c r="K46" s="97">
        <v>1609173.63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f t="shared" si="3"/>
        <v>0</v>
      </c>
      <c r="S46" s="107">
        <f t="shared" si="4"/>
        <v>4834784.1091</v>
      </c>
      <c r="T46" s="108">
        <f t="shared" si="5"/>
        <v>4834784.1091</v>
      </c>
      <c r="U46" s="94">
        <v>37</v>
      </c>
      <c r="AH46" s="91"/>
    </row>
    <row r="47" spans="1:34" ht="30" customHeight="1">
      <c r="A47" s="94"/>
      <c r="B47" s="164" t="s">
        <v>27</v>
      </c>
      <c r="C47" s="164"/>
      <c r="D47" s="100">
        <f>SUM(D10:D46)</f>
        <v>85743320213.625504</v>
      </c>
      <c r="E47" s="100">
        <f t="shared" ref="E47:T47" si="11">SUM(E10:E46)</f>
        <v>33406346620.103996</v>
      </c>
      <c r="F47" s="100">
        <f t="shared" si="11"/>
        <v>119149666833.72951</v>
      </c>
      <c r="G47" s="100">
        <f t="shared" si="11"/>
        <v>9878313886.1299992</v>
      </c>
      <c r="H47" s="100">
        <f t="shared" si="11"/>
        <v>7240681675.4850006</v>
      </c>
      <c r="I47" s="100">
        <f t="shared" si="11"/>
        <v>16869882573.174999</v>
      </c>
      <c r="J47" s="100">
        <f t="shared" si="11"/>
        <v>85160788698.939514</v>
      </c>
      <c r="K47" s="100">
        <f t="shared" si="11"/>
        <v>92949858517.002914</v>
      </c>
      <c r="L47" s="100">
        <f t="shared" si="11"/>
        <v>8927575690.3197994</v>
      </c>
      <c r="M47" s="100">
        <f t="shared" si="11"/>
        <v>4269715743.2428989</v>
      </c>
      <c r="N47" s="100">
        <f t="shared" si="11"/>
        <v>857602116.13715005</v>
      </c>
      <c r="O47" s="100">
        <f t="shared" si="11"/>
        <v>3412113627.1057496</v>
      </c>
      <c r="P47" s="100">
        <f t="shared" si="11"/>
        <v>229310680354.45523</v>
      </c>
      <c r="Q47" s="100">
        <f t="shared" si="11"/>
        <v>7667853446.5</v>
      </c>
      <c r="R47" s="100">
        <f t="shared" si="11"/>
        <v>221642826907.95523</v>
      </c>
      <c r="S47" s="100">
        <f t="shared" si="11"/>
        <v>454607497138.75024</v>
      </c>
      <c r="T47" s="100">
        <f t="shared" si="11"/>
        <v>412093163441.32306</v>
      </c>
      <c r="U47" s="100"/>
    </row>
    <row r="48" spans="1:34">
      <c r="B48" s="101"/>
      <c r="C48" s="82"/>
      <c r="D48" s="83"/>
      <c r="E48" s="102"/>
      <c r="F48" s="82"/>
      <c r="G48" s="83"/>
      <c r="H48" s="83"/>
      <c r="I48" s="83"/>
      <c r="J48" s="105"/>
      <c r="K48" s="106"/>
      <c r="L48" s="106"/>
      <c r="M48" s="102"/>
      <c r="N48" s="102"/>
      <c r="O48" s="102"/>
      <c r="P48" s="102"/>
      <c r="Q48" s="102"/>
      <c r="R48" s="102"/>
      <c r="S48" s="91"/>
    </row>
    <row r="49" spans="1:20">
      <c r="B49" s="82"/>
      <c r="C49" s="82"/>
      <c r="D49" s="82"/>
      <c r="E49" s="82"/>
      <c r="F49" s="82"/>
      <c r="G49" s="82"/>
      <c r="H49" s="82"/>
      <c r="I49" s="83"/>
      <c r="J49" s="83"/>
      <c r="K49" s="83"/>
      <c r="L49" s="83"/>
      <c r="M49" s="101"/>
      <c r="N49" s="101"/>
      <c r="O49" s="101"/>
      <c r="P49" s="101"/>
      <c r="Q49" s="101"/>
      <c r="R49" s="101"/>
      <c r="T49" s="85">
        <f>T47+Q47+N47+I47+H47+G47</f>
        <v>454607497138.75018</v>
      </c>
    </row>
    <row r="50" spans="1:20">
      <c r="I50" s="91"/>
      <c r="J50" s="85"/>
      <c r="K50" s="85"/>
      <c r="L50" s="85"/>
      <c r="T50" s="91"/>
    </row>
    <row r="51" spans="1:20">
      <c r="C51" s="103"/>
      <c r="E51" s="91"/>
      <c r="I51" s="91"/>
      <c r="J51" s="25"/>
      <c r="K51" s="25"/>
      <c r="L51" s="25"/>
    </row>
    <row r="52" spans="1:20">
      <c r="C52" s="103"/>
      <c r="J52" s="91"/>
      <c r="K52" s="91"/>
      <c r="L52" s="91"/>
    </row>
    <row r="55" spans="1:20" ht="21">
      <c r="A55" s="104" t="s">
        <v>57</v>
      </c>
    </row>
  </sheetData>
  <mergeCells count="25">
    <mergeCell ref="T7:T8"/>
    <mergeCell ref="U7:U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7:C47"/>
    <mergeCell ref="A7:A8"/>
    <mergeCell ref="B7:B8"/>
    <mergeCell ref="C7:C8"/>
    <mergeCell ref="D7:D8"/>
    <mergeCell ref="E7:E8"/>
    <mergeCell ref="F7:F8"/>
    <mergeCell ref="A1:U1"/>
    <mergeCell ref="A2:U2"/>
    <mergeCell ref="A3:U3"/>
    <mergeCell ref="A4:T4"/>
    <mergeCell ref="D5:T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9"/>
  <sheetViews>
    <sheetView topLeftCell="A4" zoomScale="98" zoomScaleNormal="98" workbookViewId="0">
      <pane xSplit="4" ySplit="3" topLeftCell="E397" activePane="bottomRight" state="frozen"/>
      <selection pane="topRight"/>
      <selection pane="bottomLeft"/>
      <selection pane="bottomRight" activeCell="AN416" sqref="AN416"/>
    </sheetView>
  </sheetViews>
  <sheetFormatPr defaultColWidth="9.109375" defaultRowHeight="13.2"/>
  <cols>
    <col min="1" max="1" width="9.33203125" style="15" customWidth="1"/>
    <col min="2" max="2" width="13.88671875" style="54" customWidth="1"/>
    <col min="3" max="3" width="6.109375" style="15" customWidth="1"/>
    <col min="4" max="4" width="20.6640625" style="15" customWidth="1"/>
    <col min="5" max="11" width="19.88671875" style="15" customWidth="1"/>
    <col min="12" max="12" width="18.44140625" style="15" customWidth="1"/>
    <col min="13" max="13" width="19.6640625" style="15" customWidth="1"/>
    <col min="14" max="14" width="0.6640625" style="15" customWidth="1"/>
    <col min="15" max="15" width="4.6640625" style="15" customWidth="1"/>
    <col min="16" max="16" width="9.44140625" style="15" customWidth="1"/>
    <col min="17" max="17" width="17.88671875" style="54" customWidth="1"/>
    <col min="18" max="18" width="18.6640625" style="15" customWidth="1"/>
    <col min="19" max="22" width="21.88671875" style="15" customWidth="1"/>
    <col min="23" max="25" width="18.5546875" style="15" customWidth="1"/>
    <col min="26" max="26" width="22.109375" style="15" customWidth="1"/>
    <col min="27" max="27" width="20.6640625" style="15" customWidth="1"/>
    <col min="28" max="16384" width="9.109375" style="15"/>
  </cols>
  <sheetData>
    <row r="1" spans="1:27" ht="24.6">
      <c r="A1" s="151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7" ht="24.6">
      <c r="A2" s="151" t="s">
        <v>63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</row>
    <row r="3" spans="1:27" ht="45" customHeight="1">
      <c r="B3" s="171" t="s">
        <v>124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</row>
    <row r="4" spans="1:27">
      <c r="N4" s="15">
        <v>0</v>
      </c>
    </row>
    <row r="5" spans="1:27" ht="61.5" customHeight="1">
      <c r="A5" s="55" t="s">
        <v>21</v>
      </c>
      <c r="B5" s="56" t="s">
        <v>125</v>
      </c>
      <c r="C5" s="41" t="s">
        <v>21</v>
      </c>
      <c r="D5" s="41" t="s">
        <v>126</v>
      </c>
      <c r="E5" s="41" t="s">
        <v>51</v>
      </c>
      <c r="F5" s="41" t="s">
        <v>127</v>
      </c>
      <c r="G5" s="41" t="s">
        <v>24</v>
      </c>
      <c r="H5" s="41" t="s">
        <v>25</v>
      </c>
      <c r="I5" s="41" t="s">
        <v>76</v>
      </c>
      <c r="J5" s="41" t="s">
        <v>77</v>
      </c>
      <c r="K5" s="41" t="s">
        <v>78</v>
      </c>
      <c r="L5" s="41" t="s">
        <v>26</v>
      </c>
      <c r="M5" s="59" t="s">
        <v>128</v>
      </c>
      <c r="N5" s="65"/>
      <c r="O5" s="57"/>
      <c r="P5" s="41" t="s">
        <v>21</v>
      </c>
      <c r="Q5" s="56" t="s">
        <v>129</v>
      </c>
      <c r="R5" s="41" t="s">
        <v>126</v>
      </c>
      <c r="S5" s="41" t="s">
        <v>51</v>
      </c>
      <c r="T5" s="41" t="s">
        <v>127</v>
      </c>
      <c r="U5" s="41" t="s">
        <v>24</v>
      </c>
      <c r="V5" s="41" t="s">
        <v>25</v>
      </c>
      <c r="W5" s="41" t="s">
        <v>76</v>
      </c>
      <c r="X5" s="41" t="s">
        <v>77</v>
      </c>
      <c r="Y5" s="41" t="s">
        <v>78</v>
      </c>
      <c r="Z5" s="41" t="s">
        <v>26</v>
      </c>
      <c r="AA5" s="41" t="s">
        <v>128</v>
      </c>
    </row>
    <row r="6" spans="1:27" ht="15.6">
      <c r="A6" s="57"/>
      <c r="B6" s="58"/>
      <c r="C6" s="57"/>
      <c r="D6" s="59"/>
      <c r="E6" s="144" t="s">
        <v>28</v>
      </c>
      <c r="F6" s="144" t="s">
        <v>28</v>
      </c>
      <c r="G6" s="7"/>
      <c r="H6" s="7"/>
      <c r="I6" s="7"/>
      <c r="J6" s="144" t="s">
        <v>28</v>
      </c>
      <c r="K6" s="144" t="s">
        <v>28</v>
      </c>
      <c r="L6" s="144" t="s">
        <v>28</v>
      </c>
      <c r="M6" s="144" t="s">
        <v>28</v>
      </c>
      <c r="N6" s="65"/>
      <c r="O6" s="57"/>
      <c r="P6" s="59"/>
      <c r="Q6" s="60"/>
      <c r="R6" s="59"/>
      <c r="S6" s="144" t="s">
        <v>28</v>
      </c>
      <c r="T6" s="144" t="s">
        <v>28</v>
      </c>
      <c r="U6" s="7"/>
      <c r="V6" s="7"/>
      <c r="W6" s="7"/>
      <c r="X6" s="144" t="s">
        <v>28</v>
      </c>
      <c r="Y6" s="144" t="s">
        <v>28</v>
      </c>
      <c r="Z6" s="144" t="s">
        <v>28</v>
      </c>
      <c r="AA6" s="144" t="s">
        <v>28</v>
      </c>
    </row>
    <row r="7" spans="1:27" ht="24.9" customHeight="1">
      <c r="A7" s="179">
        <v>1</v>
      </c>
      <c r="B7" s="180" t="s">
        <v>86</v>
      </c>
      <c r="C7" s="57">
        <v>1</v>
      </c>
      <c r="D7" s="61" t="s">
        <v>130</v>
      </c>
      <c r="E7" s="61">
        <v>70135102.764899999</v>
      </c>
      <c r="F7" s="61">
        <v>0</v>
      </c>
      <c r="G7" s="61">
        <v>55982281.717399999</v>
      </c>
      <c r="H7" s="61">
        <v>7260048.8444999997</v>
      </c>
      <c r="I7" s="61">
        <v>3783521.5343999998</v>
      </c>
      <c r="J7" s="61">
        <f>I7/2</f>
        <v>1891760.7671999999</v>
      </c>
      <c r="K7" s="61">
        <f t="shared" ref="K7:K23" si="0">I7-J7</f>
        <v>1891760.7671999999</v>
      </c>
      <c r="L7" s="61">
        <v>142734678.51179999</v>
      </c>
      <c r="M7" s="66">
        <f>E7+F7+G7+H7+K7+L7</f>
        <v>278003872.60580003</v>
      </c>
      <c r="N7" s="65"/>
      <c r="O7" s="179">
        <v>19</v>
      </c>
      <c r="P7" s="67">
        <v>26</v>
      </c>
      <c r="Q7" s="183" t="s">
        <v>104</v>
      </c>
      <c r="R7" s="61" t="s">
        <v>131</v>
      </c>
      <c r="S7" s="61">
        <v>74247296.452800006</v>
      </c>
      <c r="T7" s="61">
        <f>-11651464.66</f>
        <v>-11651464.66</v>
      </c>
      <c r="U7" s="61">
        <v>59264660.674999997</v>
      </c>
      <c r="V7" s="61">
        <v>6552552.0444999998</v>
      </c>
      <c r="W7" s="61">
        <v>4005358.7138999999</v>
      </c>
      <c r="X7" s="61">
        <v>0</v>
      </c>
      <c r="Y7" s="61">
        <f t="shared" ref="Y7:Y25" si="1">W7-X7</f>
        <v>4005358.7138999999</v>
      </c>
      <c r="Z7" s="61">
        <v>153777272.62560001</v>
      </c>
      <c r="AA7" s="66">
        <f>S7+T7+U7+V7+Y7+Z7</f>
        <v>286195675.85180002</v>
      </c>
    </row>
    <row r="8" spans="1:27" ht="24.9" customHeight="1">
      <c r="A8" s="179"/>
      <c r="B8" s="181"/>
      <c r="C8" s="57">
        <v>2</v>
      </c>
      <c r="D8" s="61" t="s">
        <v>132</v>
      </c>
      <c r="E8" s="61">
        <v>117011282.4056</v>
      </c>
      <c r="F8" s="61">
        <v>0</v>
      </c>
      <c r="G8" s="61">
        <v>93399144.1875</v>
      </c>
      <c r="H8" s="61">
        <v>11497394.9759</v>
      </c>
      <c r="I8" s="61">
        <v>6312312.7977999998</v>
      </c>
      <c r="J8" s="61">
        <f t="shared" ref="J8:J23" si="2">I8/2</f>
        <v>3156156.3988999999</v>
      </c>
      <c r="K8" s="61">
        <f t="shared" si="0"/>
        <v>3156156.3988999999</v>
      </c>
      <c r="L8" s="61">
        <v>251573713.6541</v>
      </c>
      <c r="M8" s="66">
        <f t="shared" ref="M8:M71" si="3">E8+F8+G8+H8+K8+L8</f>
        <v>476637691.62199998</v>
      </c>
      <c r="N8" s="65"/>
      <c r="O8" s="179"/>
      <c r="P8" s="67">
        <v>27</v>
      </c>
      <c r="Q8" s="184"/>
      <c r="R8" s="61" t="s">
        <v>133</v>
      </c>
      <c r="S8" s="61">
        <v>72712879.377399996</v>
      </c>
      <c r="T8" s="61">
        <f t="shared" ref="T8:T25" si="4">-11651464.66</f>
        <v>-11651464.66</v>
      </c>
      <c r="U8" s="61">
        <v>58039879.280299999</v>
      </c>
      <c r="V8" s="61">
        <v>7002359.2132999999</v>
      </c>
      <c r="W8" s="61">
        <v>3922582.7596999998</v>
      </c>
      <c r="X8" s="61">
        <v>0</v>
      </c>
      <c r="Y8" s="61">
        <f t="shared" si="1"/>
        <v>3922582.7596999998</v>
      </c>
      <c r="Z8" s="61">
        <v>165330866.95739999</v>
      </c>
      <c r="AA8" s="66">
        <f>S8+T8+U8+V8+Y8+Z8</f>
        <v>295357102.92809999</v>
      </c>
    </row>
    <row r="9" spans="1:27" ht="24.9" customHeight="1">
      <c r="A9" s="179"/>
      <c r="B9" s="181"/>
      <c r="C9" s="57">
        <v>3</v>
      </c>
      <c r="D9" s="61" t="s">
        <v>134</v>
      </c>
      <c r="E9" s="61">
        <v>82330320.098100007</v>
      </c>
      <c r="F9" s="61">
        <v>0</v>
      </c>
      <c r="G9" s="61">
        <v>65716581.168399997</v>
      </c>
      <c r="H9" s="61">
        <v>8100087.1380000003</v>
      </c>
      <c r="I9" s="61">
        <v>4441407.0379999997</v>
      </c>
      <c r="J9" s="61">
        <f t="shared" si="2"/>
        <v>2220703.5189999999</v>
      </c>
      <c r="K9" s="61">
        <f t="shared" si="0"/>
        <v>2220703.5189999999</v>
      </c>
      <c r="L9" s="61">
        <v>164311617.12059999</v>
      </c>
      <c r="M9" s="66">
        <f t="shared" si="3"/>
        <v>322679309.04409999</v>
      </c>
      <c r="N9" s="65"/>
      <c r="O9" s="179"/>
      <c r="P9" s="67">
        <v>28</v>
      </c>
      <c r="Q9" s="184"/>
      <c r="R9" s="61" t="s">
        <v>135</v>
      </c>
      <c r="S9" s="61">
        <v>72778700.710899994</v>
      </c>
      <c r="T9" s="61">
        <f t="shared" si="4"/>
        <v>-11651464.66</v>
      </c>
      <c r="U9" s="61">
        <v>58092418.284199998</v>
      </c>
      <c r="V9" s="61">
        <v>6895502.7205999997</v>
      </c>
      <c r="W9" s="61">
        <v>3926133.5698000002</v>
      </c>
      <c r="X9" s="61">
        <v>0</v>
      </c>
      <c r="Y9" s="61">
        <f t="shared" si="1"/>
        <v>3926133.5698000002</v>
      </c>
      <c r="Z9" s="61">
        <v>162586187.34040001</v>
      </c>
      <c r="AA9" s="66">
        <f t="shared" ref="AA9:AA60" si="5">S9+T9+U9+V9+Y9+Z9</f>
        <v>292627477.9659</v>
      </c>
    </row>
    <row r="10" spans="1:27" ht="24.9" customHeight="1">
      <c r="A10" s="179"/>
      <c r="B10" s="181"/>
      <c r="C10" s="57">
        <v>4</v>
      </c>
      <c r="D10" s="61" t="s">
        <v>136</v>
      </c>
      <c r="E10" s="61">
        <v>83885679.323699996</v>
      </c>
      <c r="F10" s="61">
        <v>0</v>
      </c>
      <c r="G10" s="61">
        <v>66958078.719700001</v>
      </c>
      <c r="H10" s="61">
        <v>8393480.4033000004</v>
      </c>
      <c r="I10" s="61">
        <v>4525312.7412999999</v>
      </c>
      <c r="J10" s="61">
        <f t="shared" si="2"/>
        <v>2262656.3706499999</v>
      </c>
      <c r="K10" s="61">
        <f t="shared" si="0"/>
        <v>2262656.3706499999</v>
      </c>
      <c r="L10" s="61">
        <v>171847616.99669999</v>
      </c>
      <c r="M10" s="66">
        <f t="shared" si="3"/>
        <v>333347511.81404996</v>
      </c>
      <c r="N10" s="65"/>
      <c r="O10" s="179"/>
      <c r="P10" s="67">
        <v>29</v>
      </c>
      <c r="Q10" s="184"/>
      <c r="R10" s="61" t="s">
        <v>137</v>
      </c>
      <c r="S10" s="61">
        <v>86254838.064799994</v>
      </c>
      <c r="T10" s="61">
        <f t="shared" si="4"/>
        <v>-11651464.66</v>
      </c>
      <c r="U10" s="61">
        <v>68849156.180999994</v>
      </c>
      <c r="V10" s="61">
        <v>8044377.4402000001</v>
      </c>
      <c r="W10" s="61">
        <v>4653119.8273</v>
      </c>
      <c r="X10" s="61">
        <v>0</v>
      </c>
      <c r="Y10" s="61">
        <f t="shared" si="1"/>
        <v>4653119.8273</v>
      </c>
      <c r="Z10" s="61">
        <v>192095793.61149999</v>
      </c>
      <c r="AA10" s="66">
        <f t="shared" si="5"/>
        <v>348245820.4648</v>
      </c>
    </row>
    <row r="11" spans="1:27" ht="24.9" customHeight="1">
      <c r="A11" s="179"/>
      <c r="B11" s="181"/>
      <c r="C11" s="57">
        <v>5</v>
      </c>
      <c r="D11" s="61" t="s">
        <v>138</v>
      </c>
      <c r="E11" s="61">
        <v>76352397.284999996</v>
      </c>
      <c r="F11" s="61">
        <v>0</v>
      </c>
      <c r="G11" s="61">
        <v>60944965.446699999</v>
      </c>
      <c r="H11" s="61">
        <v>7668629.6051000003</v>
      </c>
      <c r="I11" s="61">
        <v>4118920.8820000002</v>
      </c>
      <c r="J11" s="61">
        <f t="shared" si="2"/>
        <v>2059460.4410000001</v>
      </c>
      <c r="K11" s="61">
        <f t="shared" si="0"/>
        <v>2059460.4410000001</v>
      </c>
      <c r="L11" s="61">
        <v>153229345.31020001</v>
      </c>
      <c r="M11" s="66">
        <f t="shared" si="3"/>
        <v>300254798.08800006</v>
      </c>
      <c r="N11" s="65"/>
      <c r="O11" s="179"/>
      <c r="P11" s="67">
        <v>30</v>
      </c>
      <c r="Q11" s="184"/>
      <c r="R11" s="61" t="s">
        <v>139</v>
      </c>
      <c r="S11" s="61">
        <v>86929607.739399999</v>
      </c>
      <c r="T11" s="61">
        <f t="shared" si="4"/>
        <v>-11651464.66</v>
      </c>
      <c r="U11" s="61">
        <v>69387761.594400004</v>
      </c>
      <c r="V11" s="61">
        <v>7929122.9754999997</v>
      </c>
      <c r="W11" s="61">
        <v>4689521.08</v>
      </c>
      <c r="X11" s="61">
        <v>0</v>
      </c>
      <c r="Y11" s="61">
        <f t="shared" si="1"/>
        <v>4689521.08</v>
      </c>
      <c r="Z11" s="61">
        <v>189135406.53400001</v>
      </c>
      <c r="AA11" s="66">
        <f t="shared" si="5"/>
        <v>346419955.2633</v>
      </c>
    </row>
    <row r="12" spans="1:27" ht="24.9" customHeight="1">
      <c r="A12" s="179"/>
      <c r="B12" s="181"/>
      <c r="C12" s="57">
        <v>6</v>
      </c>
      <c r="D12" s="61" t="s">
        <v>140</v>
      </c>
      <c r="E12" s="61">
        <v>78852290.853300005</v>
      </c>
      <c r="F12" s="61">
        <v>0</v>
      </c>
      <c r="G12" s="61">
        <v>62940396.272100002</v>
      </c>
      <c r="H12" s="61">
        <v>7879462.9029999999</v>
      </c>
      <c r="I12" s="61">
        <v>4253780.6138000004</v>
      </c>
      <c r="J12" s="61">
        <f t="shared" si="2"/>
        <v>2126890.3069000002</v>
      </c>
      <c r="K12" s="61">
        <f t="shared" si="0"/>
        <v>2126890.3069000002</v>
      </c>
      <c r="L12" s="61">
        <v>158644737.8712</v>
      </c>
      <c r="M12" s="66">
        <f t="shared" si="3"/>
        <v>310443778.20649999</v>
      </c>
      <c r="N12" s="65"/>
      <c r="O12" s="179"/>
      <c r="P12" s="67">
        <v>31</v>
      </c>
      <c r="Q12" s="184"/>
      <c r="R12" s="61" t="s">
        <v>110</v>
      </c>
      <c r="S12" s="61">
        <v>150298988.0291</v>
      </c>
      <c r="T12" s="61">
        <f t="shared" si="4"/>
        <v>-11651464.66</v>
      </c>
      <c r="U12" s="61">
        <v>119969600.927</v>
      </c>
      <c r="V12" s="61">
        <v>13057310.443299999</v>
      </c>
      <c r="W12" s="61">
        <v>8108057.6687000003</v>
      </c>
      <c r="X12" s="61">
        <v>0</v>
      </c>
      <c r="Y12" s="61">
        <f t="shared" si="1"/>
        <v>8108057.6687000003</v>
      </c>
      <c r="Z12" s="61">
        <v>320856290.01029998</v>
      </c>
      <c r="AA12" s="66">
        <f t="shared" si="5"/>
        <v>600638782.41840005</v>
      </c>
    </row>
    <row r="13" spans="1:27" ht="24.9" customHeight="1">
      <c r="A13" s="179"/>
      <c r="B13" s="181"/>
      <c r="C13" s="57">
        <v>7</v>
      </c>
      <c r="D13" s="61" t="s">
        <v>141</v>
      </c>
      <c r="E13" s="61">
        <v>76507842.354599997</v>
      </c>
      <c r="F13" s="61">
        <v>0</v>
      </c>
      <c r="G13" s="61">
        <v>61069042.682300001</v>
      </c>
      <c r="H13" s="61">
        <v>7625353.9309999999</v>
      </c>
      <c r="I13" s="61">
        <v>4127306.5510999998</v>
      </c>
      <c r="J13" s="61">
        <f t="shared" si="2"/>
        <v>2063653.2755499999</v>
      </c>
      <c r="K13" s="61">
        <f t="shared" si="0"/>
        <v>2063653.2755499999</v>
      </c>
      <c r="L13" s="61">
        <v>152117781.02810001</v>
      </c>
      <c r="M13" s="66">
        <f t="shared" si="3"/>
        <v>299383673.27155</v>
      </c>
      <c r="N13" s="65"/>
      <c r="O13" s="179"/>
      <c r="P13" s="67">
        <v>32</v>
      </c>
      <c r="Q13" s="184"/>
      <c r="R13" s="61" t="s">
        <v>142</v>
      </c>
      <c r="S13" s="61">
        <v>75281444.4727</v>
      </c>
      <c r="T13" s="61">
        <f t="shared" si="4"/>
        <v>-11651464.66</v>
      </c>
      <c r="U13" s="61">
        <v>60090124.152000003</v>
      </c>
      <c r="V13" s="61">
        <v>7013583.2971000001</v>
      </c>
      <c r="W13" s="61">
        <v>4061147.0588000002</v>
      </c>
      <c r="X13" s="61">
        <v>0</v>
      </c>
      <c r="Y13" s="61">
        <f t="shared" si="1"/>
        <v>4061147.0588000002</v>
      </c>
      <c r="Z13" s="61">
        <v>165619164.9668</v>
      </c>
      <c r="AA13" s="66">
        <f t="shared" si="5"/>
        <v>300413999.28740001</v>
      </c>
    </row>
    <row r="14" spans="1:27" ht="24.9" customHeight="1">
      <c r="A14" s="179"/>
      <c r="B14" s="181"/>
      <c r="C14" s="57">
        <v>8</v>
      </c>
      <c r="D14" s="61" t="s">
        <v>143</v>
      </c>
      <c r="E14" s="61">
        <v>74599917.011299998</v>
      </c>
      <c r="F14" s="61">
        <v>0</v>
      </c>
      <c r="G14" s="61">
        <v>59546124.630500004</v>
      </c>
      <c r="H14" s="61">
        <v>7353189.9889000002</v>
      </c>
      <c r="I14" s="61">
        <v>4024381.2492</v>
      </c>
      <c r="J14" s="61">
        <f t="shared" si="2"/>
        <v>2012190.6246</v>
      </c>
      <c r="K14" s="61">
        <f t="shared" si="0"/>
        <v>2012190.6246</v>
      </c>
      <c r="L14" s="61">
        <v>145127070.34639999</v>
      </c>
      <c r="M14" s="66">
        <f t="shared" si="3"/>
        <v>288638492.60169995</v>
      </c>
      <c r="N14" s="65"/>
      <c r="O14" s="179"/>
      <c r="P14" s="67">
        <v>33</v>
      </c>
      <c r="Q14" s="184"/>
      <c r="R14" s="61" t="s">
        <v>144</v>
      </c>
      <c r="S14" s="61">
        <v>74503866.062299997</v>
      </c>
      <c r="T14" s="61">
        <f t="shared" si="4"/>
        <v>-11651464.66</v>
      </c>
      <c r="U14" s="61">
        <v>59469456.156800002</v>
      </c>
      <c r="V14" s="61">
        <v>6469134.8678000001</v>
      </c>
      <c r="W14" s="61">
        <v>4019199.6666000001</v>
      </c>
      <c r="X14" s="61">
        <v>0</v>
      </c>
      <c r="Y14" s="61">
        <f t="shared" si="1"/>
        <v>4019199.6666000001</v>
      </c>
      <c r="Z14" s="61">
        <v>151634647.3242</v>
      </c>
      <c r="AA14" s="66">
        <f t="shared" si="5"/>
        <v>284444839.41769999</v>
      </c>
    </row>
    <row r="15" spans="1:27" ht="24.9" customHeight="1">
      <c r="A15" s="179"/>
      <c r="B15" s="181"/>
      <c r="C15" s="57">
        <v>9</v>
      </c>
      <c r="D15" s="61" t="s">
        <v>145</v>
      </c>
      <c r="E15" s="61">
        <v>80482687.023800001</v>
      </c>
      <c r="F15" s="61">
        <v>0</v>
      </c>
      <c r="G15" s="61">
        <v>64241788.786399998</v>
      </c>
      <c r="H15" s="61">
        <v>8016000.2664999999</v>
      </c>
      <c r="I15" s="61">
        <v>4341734.2742999997</v>
      </c>
      <c r="J15" s="61">
        <f t="shared" si="2"/>
        <v>2170867.1371499998</v>
      </c>
      <c r="K15" s="61">
        <f t="shared" si="0"/>
        <v>2170867.1371499998</v>
      </c>
      <c r="L15" s="61">
        <v>162151790.26730001</v>
      </c>
      <c r="M15" s="66">
        <f t="shared" si="3"/>
        <v>317063133.48115003</v>
      </c>
      <c r="N15" s="65"/>
      <c r="O15" s="179"/>
      <c r="P15" s="67">
        <v>34</v>
      </c>
      <c r="Q15" s="184"/>
      <c r="R15" s="61" t="s">
        <v>146</v>
      </c>
      <c r="S15" s="61">
        <v>89183014.632100001</v>
      </c>
      <c r="T15" s="61">
        <f t="shared" si="4"/>
        <v>-11651464.66</v>
      </c>
      <c r="U15" s="61">
        <v>71186445.199499995</v>
      </c>
      <c r="V15" s="61">
        <v>8115941.0199999996</v>
      </c>
      <c r="W15" s="61">
        <v>4811083.7949999999</v>
      </c>
      <c r="X15" s="61">
        <v>0</v>
      </c>
      <c r="Y15" s="61">
        <f t="shared" si="1"/>
        <v>4811083.7949999999</v>
      </c>
      <c r="Z15" s="61">
        <v>193933951.44479999</v>
      </c>
      <c r="AA15" s="66">
        <f t="shared" si="5"/>
        <v>355578971.43139994</v>
      </c>
    </row>
    <row r="16" spans="1:27" ht="24.9" customHeight="1">
      <c r="A16" s="179"/>
      <c r="B16" s="181"/>
      <c r="C16" s="57">
        <v>10</v>
      </c>
      <c r="D16" s="61" t="s">
        <v>147</v>
      </c>
      <c r="E16" s="61">
        <v>81673642.341399997</v>
      </c>
      <c r="F16" s="61">
        <v>0</v>
      </c>
      <c r="G16" s="61">
        <v>65192416.838200003</v>
      </c>
      <c r="H16" s="61">
        <v>8250540.7581000002</v>
      </c>
      <c r="I16" s="61">
        <v>4405981.7752999999</v>
      </c>
      <c r="J16" s="61">
        <f t="shared" si="2"/>
        <v>2202990.8876499999</v>
      </c>
      <c r="K16" s="61">
        <f t="shared" si="0"/>
        <v>2202990.8876499999</v>
      </c>
      <c r="L16" s="61">
        <v>168176117.7647</v>
      </c>
      <c r="M16" s="66">
        <f t="shared" si="3"/>
        <v>325495708.59004998</v>
      </c>
      <c r="N16" s="65"/>
      <c r="O16" s="179"/>
      <c r="P16" s="67">
        <v>35</v>
      </c>
      <c r="Q16" s="184"/>
      <c r="R16" s="61" t="s">
        <v>148</v>
      </c>
      <c r="S16" s="61">
        <v>73584583.057600006</v>
      </c>
      <c r="T16" s="61">
        <f t="shared" si="4"/>
        <v>-11651464.66</v>
      </c>
      <c r="U16" s="61">
        <v>58735678.659900002</v>
      </c>
      <c r="V16" s="61">
        <v>6948863.9974999996</v>
      </c>
      <c r="W16" s="61">
        <v>3969607.8514999999</v>
      </c>
      <c r="X16" s="61">
        <v>0</v>
      </c>
      <c r="Y16" s="61">
        <f t="shared" si="1"/>
        <v>3969607.8514999999</v>
      </c>
      <c r="Z16" s="61">
        <v>163956806.9937</v>
      </c>
      <c r="AA16" s="66">
        <f t="shared" si="5"/>
        <v>295544075.90020001</v>
      </c>
    </row>
    <row r="17" spans="1:27" ht="24.9" customHeight="1">
      <c r="A17" s="179"/>
      <c r="B17" s="181"/>
      <c r="C17" s="57">
        <v>11</v>
      </c>
      <c r="D17" s="61" t="s">
        <v>149</v>
      </c>
      <c r="E17" s="61">
        <v>89316660.859099999</v>
      </c>
      <c r="F17" s="61">
        <v>0</v>
      </c>
      <c r="G17" s="61">
        <v>71293122.461500004</v>
      </c>
      <c r="H17" s="61">
        <v>9103798.8256999999</v>
      </c>
      <c r="I17" s="61">
        <v>4818293.4995999997</v>
      </c>
      <c r="J17" s="61">
        <f t="shared" si="2"/>
        <v>2409146.7497999999</v>
      </c>
      <c r="K17" s="61">
        <f t="shared" si="0"/>
        <v>2409146.7497999999</v>
      </c>
      <c r="L17" s="61">
        <v>190092615.00749999</v>
      </c>
      <c r="M17" s="66">
        <f t="shared" si="3"/>
        <v>362215343.90359998</v>
      </c>
      <c r="N17" s="65"/>
      <c r="O17" s="179"/>
      <c r="P17" s="67">
        <v>36</v>
      </c>
      <c r="Q17" s="184"/>
      <c r="R17" s="61" t="s">
        <v>150</v>
      </c>
      <c r="S17" s="61">
        <v>93134741.461199999</v>
      </c>
      <c r="T17" s="61">
        <f t="shared" si="4"/>
        <v>-11651464.66</v>
      </c>
      <c r="U17" s="61">
        <v>74340738.497700006</v>
      </c>
      <c r="V17" s="61">
        <v>8463097.3791000005</v>
      </c>
      <c r="W17" s="61">
        <v>5024264.3986999998</v>
      </c>
      <c r="X17" s="61">
        <v>0</v>
      </c>
      <c r="Y17" s="61">
        <f t="shared" si="1"/>
        <v>5024264.3986999998</v>
      </c>
      <c r="Z17" s="61">
        <v>202850891.90529999</v>
      </c>
      <c r="AA17" s="66">
        <f t="shared" si="5"/>
        <v>372162268.98199999</v>
      </c>
    </row>
    <row r="18" spans="1:27" ht="24.9" customHeight="1">
      <c r="A18" s="179"/>
      <c r="B18" s="181"/>
      <c r="C18" s="57">
        <v>12</v>
      </c>
      <c r="D18" s="61" t="s">
        <v>151</v>
      </c>
      <c r="E18" s="61">
        <v>85996066.718099996</v>
      </c>
      <c r="F18" s="61">
        <v>0</v>
      </c>
      <c r="G18" s="61">
        <v>68642603.258599997</v>
      </c>
      <c r="H18" s="61">
        <v>8762093.7818999998</v>
      </c>
      <c r="I18" s="61">
        <v>4639160.0992999999</v>
      </c>
      <c r="J18" s="61">
        <f t="shared" si="2"/>
        <v>2319580.0496499999</v>
      </c>
      <c r="K18" s="61">
        <f t="shared" si="0"/>
        <v>2319580.0496499999</v>
      </c>
      <c r="L18" s="61">
        <v>181315695.17930001</v>
      </c>
      <c r="M18" s="66">
        <f t="shared" si="3"/>
        <v>347036038.98755002</v>
      </c>
      <c r="N18" s="65"/>
      <c r="O18" s="179"/>
      <c r="P18" s="67">
        <v>37</v>
      </c>
      <c r="Q18" s="184"/>
      <c r="R18" s="61" t="s">
        <v>152</v>
      </c>
      <c r="S18" s="61">
        <v>81787233.630999997</v>
      </c>
      <c r="T18" s="61">
        <f t="shared" si="4"/>
        <v>-11651464.66</v>
      </c>
      <c r="U18" s="61">
        <v>65283086.122500002</v>
      </c>
      <c r="V18" s="61">
        <v>7781107.0442000004</v>
      </c>
      <c r="W18" s="61">
        <v>4412109.5926000001</v>
      </c>
      <c r="X18" s="61">
        <v>0</v>
      </c>
      <c r="Y18" s="61">
        <f t="shared" si="1"/>
        <v>4412109.5926000001</v>
      </c>
      <c r="Z18" s="61">
        <v>185333519.5388</v>
      </c>
      <c r="AA18" s="66">
        <f t="shared" si="5"/>
        <v>332945591.26910001</v>
      </c>
    </row>
    <row r="19" spans="1:27" ht="24.9" customHeight="1">
      <c r="A19" s="179"/>
      <c r="B19" s="181"/>
      <c r="C19" s="57">
        <v>13</v>
      </c>
      <c r="D19" s="61" t="s">
        <v>153</v>
      </c>
      <c r="E19" s="61">
        <v>65668493.414800003</v>
      </c>
      <c r="F19" s="61">
        <v>0</v>
      </c>
      <c r="G19" s="61">
        <v>52417005.941</v>
      </c>
      <c r="H19" s="61">
        <v>6926942.6810999997</v>
      </c>
      <c r="I19" s="61">
        <v>3542564.9805999999</v>
      </c>
      <c r="J19" s="61">
        <f t="shared" si="2"/>
        <v>1771282.4902999999</v>
      </c>
      <c r="K19" s="61">
        <f t="shared" si="0"/>
        <v>1771282.4902999999</v>
      </c>
      <c r="L19" s="61">
        <v>134178626.60959999</v>
      </c>
      <c r="M19" s="66">
        <f t="shared" si="3"/>
        <v>260962351.13679999</v>
      </c>
      <c r="N19" s="65"/>
      <c r="O19" s="179"/>
      <c r="P19" s="67">
        <v>38</v>
      </c>
      <c r="Q19" s="184"/>
      <c r="R19" s="61" t="s">
        <v>154</v>
      </c>
      <c r="S19" s="61">
        <v>85046751.974999994</v>
      </c>
      <c r="T19" s="61">
        <f t="shared" si="4"/>
        <v>-11651464.66</v>
      </c>
      <c r="U19" s="61">
        <v>67884854.238600001</v>
      </c>
      <c r="V19" s="61">
        <v>8030554.9407000002</v>
      </c>
      <c r="W19" s="61">
        <v>4587948.1864</v>
      </c>
      <c r="X19" s="61">
        <v>0</v>
      </c>
      <c r="Y19" s="61">
        <f t="shared" si="1"/>
        <v>4587948.1864</v>
      </c>
      <c r="Z19" s="61">
        <v>191740753.58090001</v>
      </c>
      <c r="AA19" s="66">
        <f t="shared" si="5"/>
        <v>345639398.26160002</v>
      </c>
    </row>
    <row r="20" spans="1:27" ht="24.9" customHeight="1">
      <c r="A20" s="179"/>
      <c r="B20" s="181"/>
      <c r="C20" s="57">
        <v>14</v>
      </c>
      <c r="D20" s="61" t="s">
        <v>155</v>
      </c>
      <c r="E20" s="61">
        <v>62047756.593199998</v>
      </c>
      <c r="F20" s="61">
        <v>0</v>
      </c>
      <c r="G20" s="61">
        <v>49526910.956</v>
      </c>
      <c r="H20" s="61">
        <v>6608797.4981000004</v>
      </c>
      <c r="I20" s="61">
        <v>3347240.0265000002</v>
      </c>
      <c r="J20" s="61">
        <f t="shared" si="2"/>
        <v>1673620.0132500001</v>
      </c>
      <c r="K20" s="61">
        <f t="shared" si="0"/>
        <v>1673620.0132500001</v>
      </c>
      <c r="L20" s="61">
        <v>126006857.37620001</v>
      </c>
      <c r="M20" s="66">
        <f t="shared" si="3"/>
        <v>245863942.43674999</v>
      </c>
      <c r="N20" s="65"/>
      <c r="O20" s="179"/>
      <c r="P20" s="67">
        <v>39</v>
      </c>
      <c r="Q20" s="184"/>
      <c r="R20" s="61" t="s">
        <v>156</v>
      </c>
      <c r="S20" s="61">
        <v>66953354.991800003</v>
      </c>
      <c r="T20" s="61">
        <f t="shared" si="4"/>
        <v>-11651464.66</v>
      </c>
      <c r="U20" s="61">
        <v>53442590.561800003</v>
      </c>
      <c r="V20" s="61">
        <v>6374627.5460999999</v>
      </c>
      <c r="W20" s="61">
        <v>3611878.3667000001</v>
      </c>
      <c r="X20" s="61">
        <v>0</v>
      </c>
      <c r="Y20" s="61">
        <f t="shared" si="1"/>
        <v>3611878.3667000001</v>
      </c>
      <c r="Z20" s="61">
        <v>149207164.32370001</v>
      </c>
      <c r="AA20" s="66">
        <f t="shared" si="5"/>
        <v>267938151.13010001</v>
      </c>
    </row>
    <row r="21" spans="1:27" ht="24.9" customHeight="1">
      <c r="A21" s="179"/>
      <c r="B21" s="181"/>
      <c r="C21" s="57">
        <v>15</v>
      </c>
      <c r="D21" s="61" t="s">
        <v>157</v>
      </c>
      <c r="E21" s="61">
        <v>64609889.293099999</v>
      </c>
      <c r="F21" s="61">
        <v>0</v>
      </c>
      <c r="G21" s="61">
        <v>51572021.449199997</v>
      </c>
      <c r="H21" s="61">
        <v>7006462.2344000004</v>
      </c>
      <c r="I21" s="61">
        <v>3485457.3223000001</v>
      </c>
      <c r="J21" s="61">
        <f t="shared" si="2"/>
        <v>1742728.6611500001</v>
      </c>
      <c r="K21" s="61">
        <f t="shared" si="0"/>
        <v>1742728.6611500001</v>
      </c>
      <c r="L21" s="61">
        <v>136221138.87909999</v>
      </c>
      <c r="M21" s="66">
        <f t="shared" si="3"/>
        <v>261152240.51695001</v>
      </c>
      <c r="N21" s="65"/>
      <c r="O21" s="179"/>
      <c r="P21" s="67">
        <v>40</v>
      </c>
      <c r="Q21" s="184"/>
      <c r="R21" s="61" t="s">
        <v>158</v>
      </c>
      <c r="S21" s="61">
        <v>73818451.591600001</v>
      </c>
      <c r="T21" s="61">
        <f t="shared" si="4"/>
        <v>-11651464.66</v>
      </c>
      <c r="U21" s="61">
        <v>58922354</v>
      </c>
      <c r="V21" s="61">
        <v>7177537.9632000001</v>
      </c>
      <c r="W21" s="61">
        <v>3982224.1677000001</v>
      </c>
      <c r="X21" s="61">
        <v>0</v>
      </c>
      <c r="Y21" s="61">
        <f t="shared" si="1"/>
        <v>3982224.1677000001</v>
      </c>
      <c r="Z21" s="61">
        <v>169830448.89669999</v>
      </c>
      <c r="AA21" s="66">
        <f t="shared" si="5"/>
        <v>302079551.95920002</v>
      </c>
    </row>
    <row r="22" spans="1:27" ht="24.9" customHeight="1">
      <c r="A22" s="179"/>
      <c r="B22" s="181"/>
      <c r="C22" s="57">
        <v>16</v>
      </c>
      <c r="D22" s="61" t="s">
        <v>159</v>
      </c>
      <c r="E22" s="61">
        <v>96312509.763500005</v>
      </c>
      <c r="F22" s="61">
        <v>0</v>
      </c>
      <c r="G22" s="61">
        <v>76877253.214599997</v>
      </c>
      <c r="H22" s="61">
        <v>8775862.7057000007</v>
      </c>
      <c r="I22" s="61">
        <v>5195692.8892999999</v>
      </c>
      <c r="J22" s="61">
        <f t="shared" si="2"/>
        <v>2597846.44465</v>
      </c>
      <c r="K22" s="61">
        <f t="shared" si="0"/>
        <v>2597846.44465</v>
      </c>
      <c r="L22" s="61">
        <v>181669359.08579999</v>
      </c>
      <c r="M22" s="66">
        <f t="shared" si="3"/>
        <v>366232831.21424997</v>
      </c>
      <c r="N22" s="65"/>
      <c r="O22" s="179"/>
      <c r="P22" s="67">
        <v>41</v>
      </c>
      <c r="Q22" s="184"/>
      <c r="R22" s="61" t="s">
        <v>160</v>
      </c>
      <c r="S22" s="61">
        <v>91020772.410799995</v>
      </c>
      <c r="T22" s="61">
        <f t="shared" si="4"/>
        <v>-11651464.66</v>
      </c>
      <c r="U22" s="61">
        <v>72653355.058300003</v>
      </c>
      <c r="V22" s="61">
        <v>8169516.5992000001</v>
      </c>
      <c r="W22" s="61">
        <v>4910223.8240999999</v>
      </c>
      <c r="X22" s="61">
        <v>0</v>
      </c>
      <c r="Y22" s="61">
        <f t="shared" si="1"/>
        <v>4910223.8240999999</v>
      </c>
      <c r="Z22" s="61">
        <v>195310075.59470001</v>
      </c>
      <c r="AA22" s="66">
        <f t="shared" si="5"/>
        <v>360412478.82710004</v>
      </c>
    </row>
    <row r="23" spans="1:27" ht="24.9" customHeight="1">
      <c r="A23" s="179"/>
      <c r="B23" s="182"/>
      <c r="C23" s="57">
        <v>17</v>
      </c>
      <c r="D23" s="61" t="s">
        <v>161</v>
      </c>
      <c r="E23" s="61">
        <v>83219658.344699994</v>
      </c>
      <c r="F23" s="61">
        <v>0</v>
      </c>
      <c r="G23" s="61">
        <v>66426456.5704</v>
      </c>
      <c r="H23" s="61">
        <v>7676357.8823999995</v>
      </c>
      <c r="I23" s="61">
        <v>4489383.4473999999</v>
      </c>
      <c r="J23" s="61">
        <f t="shared" si="2"/>
        <v>2244691.7237</v>
      </c>
      <c r="K23" s="61">
        <f t="shared" si="0"/>
        <v>2244691.7237</v>
      </c>
      <c r="L23" s="61">
        <v>153427851.21880001</v>
      </c>
      <c r="M23" s="66">
        <f t="shared" si="3"/>
        <v>312995015.74000001</v>
      </c>
      <c r="N23" s="65"/>
      <c r="O23" s="179"/>
      <c r="P23" s="67">
        <v>42</v>
      </c>
      <c r="Q23" s="184"/>
      <c r="R23" s="61" t="s">
        <v>162</v>
      </c>
      <c r="S23" s="61">
        <v>106418910.0897</v>
      </c>
      <c r="T23" s="61">
        <f t="shared" si="4"/>
        <v>-11651464.66</v>
      </c>
      <c r="U23" s="61">
        <v>84944245.746199995</v>
      </c>
      <c r="V23" s="61">
        <v>10016735.599199999</v>
      </c>
      <c r="W23" s="61">
        <v>5740894.6750999996</v>
      </c>
      <c r="X23" s="61">
        <v>0</v>
      </c>
      <c r="Y23" s="61">
        <f t="shared" si="1"/>
        <v>5740894.6750999996</v>
      </c>
      <c r="Z23" s="61">
        <v>242757116.12920001</v>
      </c>
      <c r="AA23" s="66">
        <f t="shared" si="5"/>
        <v>438226437.5794</v>
      </c>
    </row>
    <row r="24" spans="1:27" ht="24.9" customHeight="1">
      <c r="A24" s="57"/>
      <c r="B24" s="172" t="s">
        <v>163</v>
      </c>
      <c r="C24" s="173"/>
      <c r="D24" s="62"/>
      <c r="E24" s="62">
        <f>SUM(E7:E23)</f>
        <v>1369002196.4482002</v>
      </c>
      <c r="F24" s="62">
        <f t="shared" ref="F24:G24" si="6">SUM(F7:F23)</f>
        <v>0</v>
      </c>
      <c r="G24" s="62">
        <f t="shared" si="6"/>
        <v>1092746194.3004999</v>
      </c>
      <c r="H24" s="62">
        <f t="shared" ref="H24:M24" si="7">SUM(H7:H23)</f>
        <v>136904504.42359999</v>
      </c>
      <c r="I24" s="62">
        <f t="shared" si="7"/>
        <v>73852451.722200006</v>
      </c>
      <c r="J24" s="62">
        <f t="shared" si="7"/>
        <v>36926225.861100003</v>
      </c>
      <c r="K24" s="62">
        <f t="shared" si="7"/>
        <v>36926225.861100003</v>
      </c>
      <c r="L24" s="62">
        <f t="shared" si="7"/>
        <v>2772826612.2274003</v>
      </c>
      <c r="M24" s="62">
        <f t="shared" si="7"/>
        <v>5408405733.2607985</v>
      </c>
      <c r="N24" s="65"/>
      <c r="O24" s="179"/>
      <c r="P24" s="67">
        <v>43</v>
      </c>
      <c r="Q24" s="184"/>
      <c r="R24" s="61" t="s">
        <v>164</v>
      </c>
      <c r="S24" s="61">
        <v>69449190.543099999</v>
      </c>
      <c r="T24" s="61">
        <f t="shared" si="4"/>
        <v>-11651464.66</v>
      </c>
      <c r="U24" s="61">
        <v>55434782.252400003</v>
      </c>
      <c r="V24" s="61">
        <v>6790548.1610000003</v>
      </c>
      <c r="W24" s="61">
        <v>3746519.1839000001</v>
      </c>
      <c r="X24" s="61">
        <v>0</v>
      </c>
      <c r="Y24" s="61">
        <f t="shared" si="1"/>
        <v>3746519.1839000001</v>
      </c>
      <c r="Z24" s="61">
        <v>159890360.13069999</v>
      </c>
      <c r="AA24" s="66">
        <f t="shared" si="5"/>
        <v>283659935.61110002</v>
      </c>
    </row>
    <row r="25" spans="1:27" ht="24.9" customHeight="1">
      <c r="A25" s="179">
        <v>2</v>
      </c>
      <c r="B25" s="180" t="s">
        <v>165</v>
      </c>
      <c r="C25" s="57">
        <v>1</v>
      </c>
      <c r="D25" s="61" t="s">
        <v>166</v>
      </c>
      <c r="E25" s="61">
        <v>85344475.135499999</v>
      </c>
      <c r="F25" s="61">
        <v>0</v>
      </c>
      <c r="G25" s="61">
        <v>68122498.744599998</v>
      </c>
      <c r="H25" s="61">
        <v>7147716.1662999997</v>
      </c>
      <c r="I25" s="61">
        <v>4604009.2164000003</v>
      </c>
      <c r="J25" s="61">
        <v>0</v>
      </c>
      <c r="K25" s="61">
        <f t="shared" ref="K25:K56" si="8">I25-J25</f>
        <v>4604009.2164000003</v>
      </c>
      <c r="L25" s="61">
        <v>169586639.669</v>
      </c>
      <c r="M25" s="66">
        <f t="shared" si="3"/>
        <v>334805338.93180001</v>
      </c>
      <c r="N25" s="65"/>
      <c r="O25" s="179"/>
      <c r="P25" s="67">
        <v>44</v>
      </c>
      <c r="Q25" s="185"/>
      <c r="R25" s="61" t="s">
        <v>167</v>
      </c>
      <c r="S25" s="61">
        <v>81662580.498600006</v>
      </c>
      <c r="T25" s="61">
        <f t="shared" si="4"/>
        <v>-11651464.66</v>
      </c>
      <c r="U25" s="61">
        <v>65183587.205499999</v>
      </c>
      <c r="V25" s="61">
        <v>7545990.6150000002</v>
      </c>
      <c r="W25" s="61">
        <v>4405385.0312000001</v>
      </c>
      <c r="X25" s="61">
        <v>0</v>
      </c>
      <c r="Y25" s="61">
        <f t="shared" si="1"/>
        <v>4405385.0312000001</v>
      </c>
      <c r="Z25" s="61">
        <v>179294398.70680001</v>
      </c>
      <c r="AA25" s="66">
        <f t="shared" si="5"/>
        <v>326440477.39710003</v>
      </c>
    </row>
    <row r="26" spans="1:27" ht="24.9" customHeight="1">
      <c r="A26" s="179"/>
      <c r="B26" s="181"/>
      <c r="C26" s="57">
        <v>2</v>
      </c>
      <c r="D26" s="61" t="s">
        <v>168</v>
      </c>
      <c r="E26" s="61">
        <v>104260855.1998</v>
      </c>
      <c r="F26" s="61">
        <v>0</v>
      </c>
      <c r="G26" s="61">
        <v>83221672.711500004</v>
      </c>
      <c r="H26" s="61">
        <v>7509833.5058000004</v>
      </c>
      <c r="I26" s="61">
        <v>5624475.8372999998</v>
      </c>
      <c r="J26" s="61">
        <v>0</v>
      </c>
      <c r="K26" s="61">
        <f t="shared" si="8"/>
        <v>5624475.8372999998</v>
      </c>
      <c r="L26" s="61">
        <v>178887862.79840001</v>
      </c>
      <c r="M26" s="66">
        <f t="shared" si="3"/>
        <v>379504700.05280006</v>
      </c>
      <c r="N26" s="65"/>
      <c r="O26" s="68"/>
      <c r="P26" s="173"/>
      <c r="Q26" s="174"/>
      <c r="R26" s="62"/>
      <c r="S26" s="62">
        <f>1605067205.7919+2164347995.05</f>
        <v>3769415200.8418999</v>
      </c>
      <c r="T26" s="62">
        <f>-221377828.54-291286616.5</f>
        <v>-512664445.03999996</v>
      </c>
      <c r="U26" s="62">
        <f>1281174774.7931+1727596230.94</f>
        <v>3008771005.7330999</v>
      </c>
      <c r="V26" s="62">
        <f>SUM(V7:V25)+200191485.42</f>
        <v>348569949.28750002</v>
      </c>
      <c r="W26" s="62">
        <f>SUM(W7:W25)+116758326.78</f>
        <v>203345586.19770002</v>
      </c>
      <c r="X26" s="62">
        <f t="shared" ref="X26" si="9">SUM(X7:X25)</f>
        <v>0</v>
      </c>
      <c r="Y26" s="62">
        <f>SUM(Y7:Y25)+116758326.78</f>
        <v>203345586.19770002</v>
      </c>
      <c r="Z26" s="62">
        <f>3535141116.6155+4778816673.13</f>
        <v>8313957789.7455006</v>
      </c>
      <c r="AA26" s="62">
        <f>6434970991.9457+8696424094.83</f>
        <v>15131395086.7757</v>
      </c>
    </row>
    <row r="27" spans="1:27" ht="24.9" customHeight="1">
      <c r="A27" s="179"/>
      <c r="B27" s="181"/>
      <c r="C27" s="57">
        <v>3</v>
      </c>
      <c r="D27" s="61" t="s">
        <v>169</v>
      </c>
      <c r="E27" s="61">
        <v>88778148.0713</v>
      </c>
      <c r="F27" s="61">
        <v>0</v>
      </c>
      <c r="G27" s="61">
        <v>70863278.155100003</v>
      </c>
      <c r="H27" s="61">
        <v>6931217.2509000003</v>
      </c>
      <c r="I27" s="61">
        <v>4789242.7867999999</v>
      </c>
      <c r="J27" s="61">
        <v>0</v>
      </c>
      <c r="K27" s="61">
        <f t="shared" si="8"/>
        <v>4789242.7867999999</v>
      </c>
      <c r="L27" s="61">
        <v>164025721.97909999</v>
      </c>
      <c r="M27" s="66">
        <f t="shared" si="3"/>
        <v>335387608.2432</v>
      </c>
      <c r="N27" s="65"/>
      <c r="O27" s="180">
        <v>20</v>
      </c>
      <c r="P27" s="67">
        <v>1</v>
      </c>
      <c r="Q27" s="180" t="s">
        <v>105</v>
      </c>
      <c r="R27" s="61" t="s">
        <v>170</v>
      </c>
      <c r="S27" s="61">
        <v>82981131.862800002</v>
      </c>
      <c r="T27" s="61">
        <v>0</v>
      </c>
      <c r="U27" s="61">
        <v>66236063.226999998</v>
      </c>
      <c r="V27" s="61">
        <v>6491196.5835999995</v>
      </c>
      <c r="W27" s="61">
        <v>4476515.8526999997</v>
      </c>
      <c r="X27" s="61">
        <v>0</v>
      </c>
      <c r="Y27" s="61">
        <f t="shared" ref="Y27:Y58" si="10">W27-X27</f>
        <v>4476515.8526999997</v>
      </c>
      <c r="Z27" s="61">
        <v>160222393.51660001</v>
      </c>
      <c r="AA27" s="66">
        <f t="shared" si="5"/>
        <v>320407301.04269999</v>
      </c>
    </row>
    <row r="28" spans="1:27" ht="24.9" customHeight="1">
      <c r="A28" s="179"/>
      <c r="B28" s="181"/>
      <c r="C28" s="57">
        <v>4</v>
      </c>
      <c r="D28" s="61" t="s">
        <v>171</v>
      </c>
      <c r="E28" s="61">
        <v>77726547.803399995</v>
      </c>
      <c r="F28" s="61">
        <v>0</v>
      </c>
      <c r="G28" s="61">
        <v>62041821.064099997</v>
      </c>
      <c r="H28" s="61">
        <v>6474592.5897000004</v>
      </c>
      <c r="I28" s="61">
        <v>4193051.0660000001</v>
      </c>
      <c r="J28" s="61">
        <v>0</v>
      </c>
      <c r="K28" s="61">
        <f t="shared" si="8"/>
        <v>4193051.0660000001</v>
      </c>
      <c r="L28" s="61">
        <v>152297015.84920001</v>
      </c>
      <c r="M28" s="66">
        <f t="shared" si="3"/>
        <v>302733028.37240005</v>
      </c>
      <c r="N28" s="65"/>
      <c r="O28" s="181"/>
      <c r="P28" s="67">
        <v>2</v>
      </c>
      <c r="Q28" s="181"/>
      <c r="R28" s="61" t="s">
        <v>172</v>
      </c>
      <c r="S28" s="61">
        <v>85507191.472399995</v>
      </c>
      <c r="T28" s="61">
        <v>0</v>
      </c>
      <c r="U28" s="61">
        <v>68252379.951800004</v>
      </c>
      <c r="V28" s="61">
        <v>6962715.2558000004</v>
      </c>
      <c r="W28" s="61">
        <v>4612787.1427999996</v>
      </c>
      <c r="X28" s="61">
        <v>0</v>
      </c>
      <c r="Y28" s="61">
        <f t="shared" si="10"/>
        <v>4612787.1427999996</v>
      </c>
      <c r="Z28" s="61">
        <v>172333662.16010001</v>
      </c>
      <c r="AA28" s="66">
        <f t="shared" si="5"/>
        <v>337668735.98290002</v>
      </c>
    </row>
    <row r="29" spans="1:27" ht="24.9" customHeight="1">
      <c r="A29" s="179"/>
      <c r="B29" s="181"/>
      <c r="C29" s="57">
        <v>5</v>
      </c>
      <c r="D29" s="61" t="s">
        <v>173</v>
      </c>
      <c r="E29" s="61">
        <v>76913204.3618</v>
      </c>
      <c r="F29" s="61">
        <v>0</v>
      </c>
      <c r="G29" s="61">
        <v>61392605.195200004</v>
      </c>
      <c r="H29" s="61">
        <v>6694707.8567000004</v>
      </c>
      <c r="I29" s="61">
        <v>4149174.2867999999</v>
      </c>
      <c r="J29" s="61">
        <v>0</v>
      </c>
      <c r="K29" s="61">
        <f t="shared" si="8"/>
        <v>4149174.2867999999</v>
      </c>
      <c r="L29" s="61">
        <v>157950821.9192</v>
      </c>
      <c r="M29" s="66">
        <f t="shared" si="3"/>
        <v>307100513.61970001</v>
      </c>
      <c r="N29" s="65"/>
      <c r="O29" s="181"/>
      <c r="P29" s="67">
        <v>3</v>
      </c>
      <c r="Q29" s="181"/>
      <c r="R29" s="61" t="s">
        <v>174</v>
      </c>
      <c r="S29" s="61">
        <v>93023746.236699998</v>
      </c>
      <c r="T29" s="61">
        <v>0</v>
      </c>
      <c r="U29" s="61">
        <v>74252141.408800006</v>
      </c>
      <c r="V29" s="61">
        <v>7289566.4704</v>
      </c>
      <c r="W29" s="61">
        <v>5018276.6294</v>
      </c>
      <c r="X29" s="61">
        <v>0</v>
      </c>
      <c r="Y29" s="61">
        <f t="shared" si="10"/>
        <v>5018276.6294</v>
      </c>
      <c r="Z29" s="61">
        <v>180729051.56779999</v>
      </c>
      <c r="AA29" s="66">
        <f t="shared" si="5"/>
        <v>360312782.31309998</v>
      </c>
    </row>
    <row r="30" spans="1:27" ht="24.9" customHeight="1">
      <c r="A30" s="179"/>
      <c r="B30" s="181"/>
      <c r="C30" s="57">
        <v>6</v>
      </c>
      <c r="D30" s="61" t="s">
        <v>175</v>
      </c>
      <c r="E30" s="61">
        <v>82231298.722800002</v>
      </c>
      <c r="F30" s="61">
        <v>0</v>
      </c>
      <c r="G30" s="61">
        <v>65637541.681699999</v>
      </c>
      <c r="H30" s="61">
        <v>7114686.8217000002</v>
      </c>
      <c r="I30" s="61">
        <v>4436065.2122</v>
      </c>
      <c r="J30" s="61">
        <v>0</v>
      </c>
      <c r="K30" s="61">
        <f t="shared" si="8"/>
        <v>4436065.2122</v>
      </c>
      <c r="L30" s="61">
        <v>168738259.13049999</v>
      </c>
      <c r="M30" s="66">
        <f t="shared" si="3"/>
        <v>328157851.56889999</v>
      </c>
      <c r="N30" s="65"/>
      <c r="O30" s="181"/>
      <c r="P30" s="67">
        <v>4</v>
      </c>
      <c r="Q30" s="181"/>
      <c r="R30" s="61" t="s">
        <v>176</v>
      </c>
      <c r="S30" s="61">
        <v>87219013.586999997</v>
      </c>
      <c r="T30" s="61">
        <v>0</v>
      </c>
      <c r="U30" s="61">
        <v>69618767.168599993</v>
      </c>
      <c r="V30" s="61">
        <v>7134826.8038999997</v>
      </c>
      <c r="W30" s="61">
        <v>4705133.4227</v>
      </c>
      <c r="X30" s="61">
        <v>0</v>
      </c>
      <c r="Y30" s="61">
        <f t="shared" si="10"/>
        <v>4705133.4227</v>
      </c>
      <c r="Z30" s="61">
        <v>176754460.99180001</v>
      </c>
      <c r="AA30" s="66">
        <f t="shared" si="5"/>
        <v>345432201.97399998</v>
      </c>
    </row>
    <row r="31" spans="1:27" ht="24.9" customHeight="1">
      <c r="A31" s="179"/>
      <c r="B31" s="181"/>
      <c r="C31" s="57">
        <v>7</v>
      </c>
      <c r="D31" s="61" t="s">
        <v>177</v>
      </c>
      <c r="E31" s="61">
        <v>89569600.129700005</v>
      </c>
      <c r="F31" s="61">
        <v>0</v>
      </c>
      <c r="G31" s="61">
        <v>71495020.183799997</v>
      </c>
      <c r="H31" s="61">
        <v>6998709.0866999999</v>
      </c>
      <c r="I31" s="61">
        <v>4831938.6094000004</v>
      </c>
      <c r="J31" s="61">
        <v>0</v>
      </c>
      <c r="K31" s="61">
        <f t="shared" si="8"/>
        <v>4831938.6094000004</v>
      </c>
      <c r="L31" s="61">
        <v>165759294.377</v>
      </c>
      <c r="M31" s="66">
        <f t="shared" si="3"/>
        <v>338654562.38660002</v>
      </c>
      <c r="N31" s="65"/>
      <c r="O31" s="181"/>
      <c r="P31" s="67">
        <v>5</v>
      </c>
      <c r="Q31" s="181"/>
      <c r="R31" s="61" t="s">
        <v>178</v>
      </c>
      <c r="S31" s="61">
        <v>81568808.607299998</v>
      </c>
      <c r="T31" s="61">
        <v>0</v>
      </c>
      <c r="U31" s="61">
        <v>65108737.889899999</v>
      </c>
      <c r="V31" s="61">
        <v>6531177.3596000001</v>
      </c>
      <c r="W31" s="61">
        <v>4400326.3948999997</v>
      </c>
      <c r="X31" s="61">
        <v>0</v>
      </c>
      <c r="Y31" s="61">
        <f t="shared" si="10"/>
        <v>4400326.3948999997</v>
      </c>
      <c r="Z31" s="61">
        <v>161249326.16339999</v>
      </c>
      <c r="AA31" s="66">
        <f t="shared" si="5"/>
        <v>318858376.41509998</v>
      </c>
    </row>
    <row r="32" spans="1:27" ht="24.9" customHeight="1">
      <c r="A32" s="179"/>
      <c r="B32" s="181"/>
      <c r="C32" s="57">
        <v>8</v>
      </c>
      <c r="D32" s="61" t="s">
        <v>179</v>
      </c>
      <c r="E32" s="61">
        <v>93697273.5704</v>
      </c>
      <c r="F32" s="61">
        <v>0</v>
      </c>
      <c r="G32" s="61">
        <v>74789755.178000003</v>
      </c>
      <c r="H32" s="61">
        <v>6989962.8733999999</v>
      </c>
      <c r="I32" s="61">
        <v>5054610.8624</v>
      </c>
      <c r="J32" s="61">
        <v>0</v>
      </c>
      <c r="K32" s="61">
        <f t="shared" si="8"/>
        <v>5054610.8624</v>
      </c>
      <c r="L32" s="61">
        <v>165534642.10949999</v>
      </c>
      <c r="M32" s="66">
        <f t="shared" si="3"/>
        <v>346066244.59369999</v>
      </c>
      <c r="N32" s="65"/>
      <c r="O32" s="181"/>
      <c r="P32" s="67">
        <v>6</v>
      </c>
      <c r="Q32" s="181"/>
      <c r="R32" s="61" t="s">
        <v>180</v>
      </c>
      <c r="S32" s="61">
        <v>76298217.415000007</v>
      </c>
      <c r="T32" s="61">
        <v>0</v>
      </c>
      <c r="U32" s="61">
        <v>60901718.7324</v>
      </c>
      <c r="V32" s="61">
        <v>6333711.1687000003</v>
      </c>
      <c r="W32" s="61">
        <v>4115998.0844000001</v>
      </c>
      <c r="X32" s="61">
        <v>0</v>
      </c>
      <c r="Y32" s="61">
        <f t="shared" si="10"/>
        <v>4115998.0844000001</v>
      </c>
      <c r="Z32" s="61">
        <v>156177276.57780001</v>
      </c>
      <c r="AA32" s="66">
        <f t="shared" si="5"/>
        <v>303826921.97830003</v>
      </c>
    </row>
    <row r="33" spans="1:27" ht="24.9" customHeight="1">
      <c r="A33" s="179"/>
      <c r="B33" s="181"/>
      <c r="C33" s="57">
        <v>9</v>
      </c>
      <c r="D33" s="61" t="s">
        <v>181</v>
      </c>
      <c r="E33" s="61">
        <v>81465117.488999993</v>
      </c>
      <c r="F33" s="61">
        <v>0</v>
      </c>
      <c r="G33" s="61">
        <v>65025970.984899998</v>
      </c>
      <c r="H33" s="61">
        <v>7388752.6968999999</v>
      </c>
      <c r="I33" s="61">
        <v>4394732.6541999998</v>
      </c>
      <c r="J33" s="61">
        <v>0</v>
      </c>
      <c r="K33" s="61">
        <f t="shared" si="8"/>
        <v>4394732.6541999998</v>
      </c>
      <c r="L33" s="61">
        <v>175777822.21950001</v>
      </c>
      <c r="M33" s="66">
        <f t="shared" si="3"/>
        <v>334052396.04449999</v>
      </c>
      <c r="N33" s="65"/>
      <c r="O33" s="181"/>
      <c r="P33" s="67">
        <v>7</v>
      </c>
      <c r="Q33" s="181"/>
      <c r="R33" s="61" t="s">
        <v>182</v>
      </c>
      <c r="S33" s="61">
        <v>76547905.805000007</v>
      </c>
      <c r="T33" s="61">
        <v>0</v>
      </c>
      <c r="U33" s="61">
        <v>61101021.5814</v>
      </c>
      <c r="V33" s="61">
        <v>6013302.4175000004</v>
      </c>
      <c r="W33" s="61">
        <v>4129467.8215999999</v>
      </c>
      <c r="X33" s="61">
        <v>0</v>
      </c>
      <c r="Y33" s="61">
        <f t="shared" si="10"/>
        <v>4129467.8215999999</v>
      </c>
      <c r="Z33" s="61">
        <v>147947366.09920001</v>
      </c>
      <c r="AA33" s="66">
        <f t="shared" si="5"/>
        <v>295739063.72469997</v>
      </c>
    </row>
    <row r="34" spans="1:27" ht="24.9" customHeight="1">
      <c r="A34" s="179"/>
      <c r="B34" s="181"/>
      <c r="C34" s="57">
        <v>10</v>
      </c>
      <c r="D34" s="61" t="s">
        <v>183</v>
      </c>
      <c r="E34" s="61">
        <v>72941299.306199998</v>
      </c>
      <c r="F34" s="61">
        <v>0</v>
      </c>
      <c r="G34" s="61">
        <v>58222205.509199999</v>
      </c>
      <c r="H34" s="61">
        <v>6244324.7505000001</v>
      </c>
      <c r="I34" s="61">
        <v>3934905.1444999999</v>
      </c>
      <c r="J34" s="61">
        <v>0</v>
      </c>
      <c r="K34" s="61">
        <f t="shared" si="8"/>
        <v>3934905.1444999999</v>
      </c>
      <c r="L34" s="61">
        <v>146382434.25279999</v>
      </c>
      <c r="M34" s="66">
        <f t="shared" si="3"/>
        <v>287725168.96319997</v>
      </c>
      <c r="N34" s="65"/>
      <c r="O34" s="181"/>
      <c r="P34" s="67">
        <v>8</v>
      </c>
      <c r="Q34" s="181"/>
      <c r="R34" s="61" t="s">
        <v>184</v>
      </c>
      <c r="S34" s="61">
        <v>81959831.889200002</v>
      </c>
      <c r="T34" s="61">
        <v>0</v>
      </c>
      <c r="U34" s="61">
        <v>65420855.1417</v>
      </c>
      <c r="V34" s="61">
        <v>6442549.9577000001</v>
      </c>
      <c r="W34" s="61">
        <v>4421420.6109999996</v>
      </c>
      <c r="X34" s="61">
        <v>0</v>
      </c>
      <c r="Y34" s="61">
        <f t="shared" si="10"/>
        <v>4421420.6109999996</v>
      </c>
      <c r="Z34" s="61">
        <v>158972872.78839999</v>
      </c>
      <c r="AA34" s="66">
        <f t="shared" si="5"/>
        <v>317217530.38800001</v>
      </c>
    </row>
    <row r="35" spans="1:27" ht="24.9" customHeight="1">
      <c r="A35" s="179"/>
      <c r="B35" s="181"/>
      <c r="C35" s="57">
        <v>11</v>
      </c>
      <c r="D35" s="61" t="s">
        <v>185</v>
      </c>
      <c r="E35" s="61">
        <v>74124669.724399999</v>
      </c>
      <c r="F35" s="61">
        <v>0</v>
      </c>
      <c r="G35" s="61">
        <v>59166779.246399999</v>
      </c>
      <c r="H35" s="61">
        <v>6539311.8892999999</v>
      </c>
      <c r="I35" s="61">
        <v>3998743.4690999999</v>
      </c>
      <c r="J35" s="61">
        <v>0</v>
      </c>
      <c r="K35" s="61">
        <f t="shared" si="8"/>
        <v>3998743.4690999999</v>
      </c>
      <c r="L35" s="61">
        <v>153959373.82229999</v>
      </c>
      <c r="M35" s="66">
        <f t="shared" si="3"/>
        <v>297788878.15149999</v>
      </c>
      <c r="N35" s="65"/>
      <c r="O35" s="181"/>
      <c r="P35" s="67">
        <v>9</v>
      </c>
      <c r="Q35" s="181"/>
      <c r="R35" s="61" t="s">
        <v>186</v>
      </c>
      <c r="S35" s="61">
        <v>76874425.551200002</v>
      </c>
      <c r="T35" s="61">
        <v>0</v>
      </c>
      <c r="U35" s="61">
        <v>61361651.703699999</v>
      </c>
      <c r="V35" s="61">
        <v>6174189.8816999998</v>
      </c>
      <c r="W35" s="61">
        <v>4147082.3176000002</v>
      </c>
      <c r="X35" s="61">
        <v>0</v>
      </c>
      <c r="Y35" s="61">
        <f t="shared" si="10"/>
        <v>4147082.3176000002</v>
      </c>
      <c r="Z35" s="61">
        <v>152079866.92140001</v>
      </c>
      <c r="AA35" s="66">
        <f t="shared" si="5"/>
        <v>300637216.37560004</v>
      </c>
    </row>
    <row r="36" spans="1:27" ht="24.9" customHeight="1">
      <c r="A36" s="179"/>
      <c r="B36" s="181"/>
      <c r="C36" s="57">
        <v>12</v>
      </c>
      <c r="D36" s="61" t="s">
        <v>187</v>
      </c>
      <c r="E36" s="61">
        <v>72572823.549099997</v>
      </c>
      <c r="F36" s="61">
        <v>0</v>
      </c>
      <c r="G36" s="61">
        <v>57928085.834200002</v>
      </c>
      <c r="H36" s="61">
        <v>6223055.2455000002</v>
      </c>
      <c r="I36" s="61">
        <v>3915027.2815</v>
      </c>
      <c r="J36" s="61">
        <v>0</v>
      </c>
      <c r="K36" s="61">
        <f t="shared" si="8"/>
        <v>3915027.2815</v>
      </c>
      <c r="L36" s="61">
        <v>145836112.96529999</v>
      </c>
      <c r="M36" s="66">
        <f t="shared" si="3"/>
        <v>286475104.87559998</v>
      </c>
      <c r="N36" s="65"/>
      <c r="O36" s="181"/>
      <c r="P36" s="67">
        <v>10</v>
      </c>
      <c r="Q36" s="181"/>
      <c r="R36" s="61" t="s">
        <v>188</v>
      </c>
      <c r="S36" s="61">
        <v>92686999.012400001</v>
      </c>
      <c r="T36" s="61">
        <v>0</v>
      </c>
      <c r="U36" s="61">
        <v>73983347.648900002</v>
      </c>
      <c r="V36" s="61">
        <v>7433457.0821000002</v>
      </c>
      <c r="W36" s="61">
        <v>5000110.3998999996</v>
      </c>
      <c r="X36" s="61">
        <v>0</v>
      </c>
      <c r="Y36" s="61">
        <f t="shared" si="10"/>
        <v>5000110.3998999996</v>
      </c>
      <c r="Z36" s="61">
        <v>184424977.00350001</v>
      </c>
      <c r="AA36" s="66">
        <f t="shared" si="5"/>
        <v>363528891.14680004</v>
      </c>
    </row>
    <row r="37" spans="1:27" ht="24.9" customHeight="1">
      <c r="A37" s="179"/>
      <c r="B37" s="181"/>
      <c r="C37" s="57">
        <v>13</v>
      </c>
      <c r="D37" s="61" t="s">
        <v>189</v>
      </c>
      <c r="E37" s="61">
        <v>84149749.132799998</v>
      </c>
      <c r="F37" s="61">
        <v>0</v>
      </c>
      <c r="G37" s="61">
        <v>67168860.908199996</v>
      </c>
      <c r="H37" s="61">
        <v>6784446.9517999999</v>
      </c>
      <c r="I37" s="61">
        <v>4539558.3011999996</v>
      </c>
      <c r="J37" s="61">
        <v>0</v>
      </c>
      <c r="K37" s="61">
        <f t="shared" si="8"/>
        <v>4539558.3011999996</v>
      </c>
      <c r="L37" s="61">
        <v>160255829.87029999</v>
      </c>
      <c r="M37" s="66">
        <f t="shared" si="3"/>
        <v>322898445.16429996</v>
      </c>
      <c r="N37" s="65"/>
      <c r="O37" s="181"/>
      <c r="P37" s="67">
        <v>11</v>
      </c>
      <c r="Q37" s="181"/>
      <c r="R37" s="61" t="s">
        <v>190</v>
      </c>
      <c r="S37" s="61">
        <v>76496165.852500007</v>
      </c>
      <c r="T37" s="61">
        <v>0</v>
      </c>
      <c r="U37" s="61">
        <v>61059722.424800001</v>
      </c>
      <c r="V37" s="61">
        <v>6098112.5592999998</v>
      </c>
      <c r="W37" s="61">
        <v>4126676.6483</v>
      </c>
      <c r="X37" s="61">
        <v>0</v>
      </c>
      <c r="Y37" s="61">
        <f t="shared" si="10"/>
        <v>4126676.6483</v>
      </c>
      <c r="Z37" s="61">
        <v>150125770.62850001</v>
      </c>
      <c r="AA37" s="66">
        <f t="shared" si="5"/>
        <v>297906448.11339998</v>
      </c>
    </row>
    <row r="38" spans="1:27" ht="24.9" customHeight="1">
      <c r="A38" s="179"/>
      <c r="B38" s="181"/>
      <c r="C38" s="57">
        <v>14</v>
      </c>
      <c r="D38" s="61" t="s">
        <v>191</v>
      </c>
      <c r="E38" s="61">
        <v>81578198.161200002</v>
      </c>
      <c r="F38" s="61">
        <v>0</v>
      </c>
      <c r="G38" s="61">
        <v>65116232.691100001</v>
      </c>
      <c r="H38" s="61">
        <v>6813551.8850999996</v>
      </c>
      <c r="I38" s="61">
        <v>4400832.9254999999</v>
      </c>
      <c r="J38" s="61">
        <v>0</v>
      </c>
      <c r="K38" s="61">
        <f t="shared" si="8"/>
        <v>4400832.9254999999</v>
      </c>
      <c r="L38" s="61">
        <v>161003409.31479999</v>
      </c>
      <c r="M38" s="66">
        <f t="shared" si="3"/>
        <v>318912224.9777</v>
      </c>
      <c r="N38" s="65"/>
      <c r="O38" s="181"/>
      <c r="P38" s="67">
        <v>12</v>
      </c>
      <c r="Q38" s="181"/>
      <c r="R38" s="61" t="s">
        <v>192</v>
      </c>
      <c r="S38" s="61">
        <v>84962144.538299993</v>
      </c>
      <c r="T38" s="61">
        <v>0</v>
      </c>
      <c r="U38" s="61">
        <v>67817320.048600003</v>
      </c>
      <c r="V38" s="61">
        <v>6763092.6478000004</v>
      </c>
      <c r="W38" s="61">
        <v>4583383.9375999998</v>
      </c>
      <c r="X38" s="61">
        <v>0</v>
      </c>
      <c r="Y38" s="61">
        <f t="shared" si="10"/>
        <v>4583383.9375999998</v>
      </c>
      <c r="Z38" s="61">
        <v>167206223.57749999</v>
      </c>
      <c r="AA38" s="66">
        <f t="shared" si="5"/>
        <v>331332164.74979997</v>
      </c>
    </row>
    <row r="39" spans="1:27" ht="24.9" customHeight="1">
      <c r="A39" s="179"/>
      <c r="B39" s="181"/>
      <c r="C39" s="57">
        <v>15</v>
      </c>
      <c r="D39" s="61" t="s">
        <v>193</v>
      </c>
      <c r="E39" s="61">
        <v>77845229.504500002</v>
      </c>
      <c r="F39" s="61">
        <v>0</v>
      </c>
      <c r="G39" s="61">
        <v>62136553.546999998</v>
      </c>
      <c r="H39" s="61">
        <v>6756895.7101999996</v>
      </c>
      <c r="I39" s="61">
        <v>4199453.4914999995</v>
      </c>
      <c r="J39" s="61">
        <v>0</v>
      </c>
      <c r="K39" s="61">
        <f t="shared" si="8"/>
        <v>4199453.4914999995</v>
      </c>
      <c r="L39" s="61">
        <v>159548158.0262</v>
      </c>
      <c r="M39" s="66">
        <f t="shared" si="3"/>
        <v>310486290.27939999</v>
      </c>
      <c r="N39" s="65"/>
      <c r="O39" s="181"/>
      <c r="P39" s="67">
        <v>13</v>
      </c>
      <c r="Q39" s="181"/>
      <c r="R39" s="61" t="s">
        <v>194</v>
      </c>
      <c r="S39" s="61">
        <v>92589476.351199999</v>
      </c>
      <c r="T39" s="61">
        <v>0</v>
      </c>
      <c r="U39" s="61">
        <v>73905504.445099995</v>
      </c>
      <c r="V39" s="61">
        <v>7116209.2900999999</v>
      </c>
      <c r="W39" s="61">
        <v>4994849.4238999998</v>
      </c>
      <c r="X39" s="61">
        <v>0</v>
      </c>
      <c r="Y39" s="61">
        <f t="shared" si="10"/>
        <v>4994849.4238999998</v>
      </c>
      <c r="Z39" s="61">
        <v>176276257.8497</v>
      </c>
      <c r="AA39" s="66">
        <f t="shared" si="5"/>
        <v>354882297.36000001</v>
      </c>
    </row>
    <row r="40" spans="1:27" ht="24.9" customHeight="1">
      <c r="A40" s="179"/>
      <c r="B40" s="181"/>
      <c r="C40" s="57">
        <v>16</v>
      </c>
      <c r="D40" s="61" t="s">
        <v>195</v>
      </c>
      <c r="E40" s="61">
        <v>72522560.150600001</v>
      </c>
      <c r="F40" s="61">
        <v>0</v>
      </c>
      <c r="G40" s="61">
        <v>57887965.272100002</v>
      </c>
      <c r="H40" s="61">
        <v>6460421.8490000004</v>
      </c>
      <c r="I40" s="61">
        <v>3912315.7626999998</v>
      </c>
      <c r="J40" s="61">
        <v>0</v>
      </c>
      <c r="K40" s="61">
        <f t="shared" si="8"/>
        <v>3912315.7626999998</v>
      </c>
      <c r="L40" s="61">
        <v>151933031.01159999</v>
      </c>
      <c r="M40" s="66">
        <f t="shared" si="3"/>
        <v>292716294.046</v>
      </c>
      <c r="N40" s="65"/>
      <c r="O40" s="181"/>
      <c r="P40" s="67">
        <v>14</v>
      </c>
      <c r="Q40" s="181"/>
      <c r="R40" s="61" t="s">
        <v>196</v>
      </c>
      <c r="S40" s="61">
        <v>92372983.055500001</v>
      </c>
      <c r="T40" s="61">
        <v>0</v>
      </c>
      <c r="U40" s="61">
        <v>73732698.130099997</v>
      </c>
      <c r="V40" s="61">
        <v>7511811.3666000003</v>
      </c>
      <c r="W40" s="61">
        <v>4983170.4356000004</v>
      </c>
      <c r="X40" s="61">
        <v>0</v>
      </c>
      <c r="Y40" s="61">
        <f t="shared" si="10"/>
        <v>4983170.4356000004</v>
      </c>
      <c r="Z40" s="61">
        <v>186437558.57280001</v>
      </c>
      <c r="AA40" s="66">
        <f t="shared" si="5"/>
        <v>365038221.56060004</v>
      </c>
    </row>
    <row r="41" spans="1:27" ht="24.9" customHeight="1">
      <c r="A41" s="179"/>
      <c r="B41" s="181"/>
      <c r="C41" s="57">
        <v>17</v>
      </c>
      <c r="D41" s="61" t="s">
        <v>197</v>
      </c>
      <c r="E41" s="61">
        <v>68922323.755600005</v>
      </c>
      <c r="F41" s="61">
        <v>0</v>
      </c>
      <c r="G41" s="61">
        <v>55014233.857100002</v>
      </c>
      <c r="H41" s="61">
        <v>5948587.5535000004</v>
      </c>
      <c r="I41" s="61">
        <v>3718096.7283999999</v>
      </c>
      <c r="J41" s="61">
        <v>0</v>
      </c>
      <c r="K41" s="61">
        <f t="shared" si="8"/>
        <v>3718096.7283999999</v>
      </c>
      <c r="L41" s="61">
        <v>138786228.9452</v>
      </c>
      <c r="M41" s="66">
        <f t="shared" si="3"/>
        <v>272389470.8398</v>
      </c>
      <c r="N41" s="65"/>
      <c r="O41" s="181"/>
      <c r="P41" s="67">
        <v>15</v>
      </c>
      <c r="Q41" s="181"/>
      <c r="R41" s="61" t="s">
        <v>198</v>
      </c>
      <c r="S41" s="61">
        <v>80665205.5484</v>
      </c>
      <c r="T41" s="61">
        <v>0</v>
      </c>
      <c r="U41" s="61">
        <v>64387476.224799998</v>
      </c>
      <c r="V41" s="61">
        <v>6764190.9472000003</v>
      </c>
      <c r="W41" s="61">
        <v>4351580.4532000003</v>
      </c>
      <c r="X41" s="61">
        <v>0</v>
      </c>
      <c r="Y41" s="61">
        <f t="shared" si="10"/>
        <v>4351580.4532000003</v>
      </c>
      <c r="Z41" s="61">
        <v>167234434.1225</v>
      </c>
      <c r="AA41" s="66">
        <f t="shared" si="5"/>
        <v>323402887.29610002</v>
      </c>
    </row>
    <row r="42" spans="1:27" ht="24.9" customHeight="1">
      <c r="A42" s="179"/>
      <c r="B42" s="181"/>
      <c r="C42" s="57">
        <v>18</v>
      </c>
      <c r="D42" s="61" t="s">
        <v>199</v>
      </c>
      <c r="E42" s="61">
        <v>78077646.352699995</v>
      </c>
      <c r="F42" s="61">
        <v>0</v>
      </c>
      <c r="G42" s="61">
        <v>62322070.142200001</v>
      </c>
      <c r="H42" s="61">
        <v>6730067.7389000002</v>
      </c>
      <c r="I42" s="61">
        <v>4211991.4949000003</v>
      </c>
      <c r="J42" s="61">
        <v>0</v>
      </c>
      <c r="K42" s="61">
        <f t="shared" si="8"/>
        <v>4211991.4949000003</v>
      </c>
      <c r="L42" s="61">
        <v>158859063.85820001</v>
      </c>
      <c r="M42" s="66">
        <f t="shared" si="3"/>
        <v>310200839.5869</v>
      </c>
      <c r="N42" s="65"/>
      <c r="O42" s="181"/>
      <c r="P42" s="67">
        <v>16</v>
      </c>
      <c r="Q42" s="181"/>
      <c r="R42" s="61" t="s">
        <v>200</v>
      </c>
      <c r="S42" s="61">
        <v>90875428.315799996</v>
      </c>
      <c r="T42" s="61">
        <v>0</v>
      </c>
      <c r="U42" s="61">
        <v>72537340.484300002</v>
      </c>
      <c r="V42" s="61">
        <v>6764123.9776999997</v>
      </c>
      <c r="W42" s="61">
        <v>4902383.0640000002</v>
      </c>
      <c r="X42" s="61">
        <v>0</v>
      </c>
      <c r="Y42" s="61">
        <f t="shared" si="10"/>
        <v>4902383.0640000002</v>
      </c>
      <c r="Z42" s="61">
        <v>167232713.96740001</v>
      </c>
      <c r="AA42" s="66">
        <f t="shared" si="5"/>
        <v>342311989.80920005</v>
      </c>
    </row>
    <row r="43" spans="1:27" ht="24.9" customHeight="1">
      <c r="A43" s="179"/>
      <c r="B43" s="181"/>
      <c r="C43" s="57">
        <v>19</v>
      </c>
      <c r="D43" s="61" t="s">
        <v>201</v>
      </c>
      <c r="E43" s="61">
        <v>98277731.642499998</v>
      </c>
      <c r="F43" s="61">
        <v>0</v>
      </c>
      <c r="G43" s="61">
        <v>78445905.722800002</v>
      </c>
      <c r="H43" s="61">
        <v>7314416.5807999996</v>
      </c>
      <c r="I43" s="61">
        <v>5301709.1210000003</v>
      </c>
      <c r="J43" s="61">
        <v>0</v>
      </c>
      <c r="K43" s="61">
        <f t="shared" si="8"/>
        <v>5301709.1210000003</v>
      </c>
      <c r="L43" s="61">
        <v>173868449.96149999</v>
      </c>
      <c r="M43" s="66">
        <f t="shared" si="3"/>
        <v>363208213.02859998</v>
      </c>
      <c r="N43" s="65"/>
      <c r="O43" s="181"/>
      <c r="P43" s="67">
        <v>17</v>
      </c>
      <c r="Q43" s="181"/>
      <c r="R43" s="61" t="s">
        <v>202</v>
      </c>
      <c r="S43" s="61">
        <v>93809448.447400004</v>
      </c>
      <c r="T43" s="61">
        <v>0</v>
      </c>
      <c r="U43" s="61">
        <v>74879293.872799993</v>
      </c>
      <c r="V43" s="61">
        <v>7207944.0755000003</v>
      </c>
      <c r="W43" s="61">
        <v>5060662.2696000002</v>
      </c>
      <c r="X43" s="61">
        <v>0</v>
      </c>
      <c r="Y43" s="61">
        <f t="shared" si="10"/>
        <v>5060662.2696000002</v>
      </c>
      <c r="Z43" s="61">
        <v>178632526.42539999</v>
      </c>
      <c r="AA43" s="66">
        <f t="shared" si="5"/>
        <v>359589875.09070003</v>
      </c>
    </row>
    <row r="44" spans="1:27" ht="24.9" customHeight="1">
      <c r="A44" s="179"/>
      <c r="B44" s="181"/>
      <c r="C44" s="57">
        <v>20</v>
      </c>
      <c r="D44" s="61" t="s">
        <v>203</v>
      </c>
      <c r="E44" s="61">
        <v>84202479.684300005</v>
      </c>
      <c r="F44" s="61">
        <v>0</v>
      </c>
      <c r="G44" s="61">
        <v>67210950.767199993</v>
      </c>
      <c r="H44" s="61">
        <v>5430471.5213000001</v>
      </c>
      <c r="I44" s="61">
        <v>4542402.9134999998</v>
      </c>
      <c r="J44" s="61">
        <v>0</v>
      </c>
      <c r="K44" s="61">
        <f t="shared" si="8"/>
        <v>4542402.9134999998</v>
      </c>
      <c r="L44" s="61">
        <v>125478076.3222</v>
      </c>
      <c r="M44" s="66">
        <f t="shared" si="3"/>
        <v>286864381.20850003</v>
      </c>
      <c r="N44" s="65"/>
      <c r="O44" s="181"/>
      <c r="P44" s="67">
        <v>18</v>
      </c>
      <c r="Q44" s="181"/>
      <c r="R44" s="61" t="s">
        <v>204</v>
      </c>
      <c r="S44" s="61">
        <v>89801433.587899998</v>
      </c>
      <c r="T44" s="61">
        <v>0</v>
      </c>
      <c r="U44" s="61">
        <v>71680071.113399997</v>
      </c>
      <c r="V44" s="61">
        <v>6960384.7181000002</v>
      </c>
      <c r="W44" s="61">
        <v>4844445.1409999998</v>
      </c>
      <c r="X44" s="61">
        <v>0</v>
      </c>
      <c r="Y44" s="61">
        <f t="shared" si="10"/>
        <v>4844445.1409999998</v>
      </c>
      <c r="Z44" s="61">
        <v>172273800.75960001</v>
      </c>
      <c r="AA44" s="66">
        <f t="shared" si="5"/>
        <v>345560135.32000005</v>
      </c>
    </row>
    <row r="45" spans="1:27" ht="24.9" customHeight="1">
      <c r="A45" s="179"/>
      <c r="B45" s="181"/>
      <c r="C45" s="63">
        <v>21</v>
      </c>
      <c r="D45" s="61" t="s">
        <v>205</v>
      </c>
      <c r="E45" s="61">
        <v>81598555.542400002</v>
      </c>
      <c r="F45" s="61">
        <v>0</v>
      </c>
      <c r="G45" s="61">
        <v>65132482.0814</v>
      </c>
      <c r="H45" s="61">
        <v>7339998.9199000001</v>
      </c>
      <c r="I45" s="61">
        <v>4401931.1287000002</v>
      </c>
      <c r="J45" s="61">
        <v>0</v>
      </c>
      <c r="K45" s="61">
        <f t="shared" si="8"/>
        <v>4401931.1287000002</v>
      </c>
      <c r="L45" s="61">
        <v>174525549.24309999</v>
      </c>
      <c r="M45" s="66">
        <f t="shared" si="3"/>
        <v>332998516.91549999</v>
      </c>
      <c r="N45" s="65"/>
      <c r="O45" s="181"/>
      <c r="P45" s="67">
        <v>19</v>
      </c>
      <c r="Q45" s="181"/>
      <c r="R45" s="61" t="s">
        <v>206</v>
      </c>
      <c r="S45" s="61">
        <v>98477514.675799996</v>
      </c>
      <c r="T45" s="61">
        <v>0</v>
      </c>
      <c r="U45" s="61">
        <v>78605373.800999999</v>
      </c>
      <c r="V45" s="61">
        <v>7781939.4368000003</v>
      </c>
      <c r="W45" s="61">
        <v>5312486.6542999996</v>
      </c>
      <c r="X45" s="61">
        <v>0</v>
      </c>
      <c r="Y45" s="61">
        <f t="shared" si="10"/>
        <v>5312486.6542999996</v>
      </c>
      <c r="Z45" s="61">
        <v>193375976.53670001</v>
      </c>
      <c r="AA45" s="66">
        <f t="shared" si="5"/>
        <v>383553291.10460001</v>
      </c>
    </row>
    <row r="46" spans="1:27" ht="24.9" customHeight="1">
      <c r="A46" s="57"/>
      <c r="B46" s="175" t="s">
        <v>207</v>
      </c>
      <c r="C46" s="175"/>
      <c r="D46" s="62"/>
      <c r="E46" s="62">
        <f>SUM(E25:E45)</f>
        <v>1726799786.9899998</v>
      </c>
      <c r="F46" s="62">
        <f t="shared" ref="F46:L46" si="11">SUM(F25:F45)</f>
        <v>0</v>
      </c>
      <c r="G46" s="62">
        <f t="shared" si="11"/>
        <v>1378342489.4777999</v>
      </c>
      <c r="H46" s="62">
        <f t="shared" si="11"/>
        <v>141835729.44390002</v>
      </c>
      <c r="I46" s="62">
        <f t="shared" si="11"/>
        <v>93154268.294000015</v>
      </c>
      <c r="J46" s="62">
        <f t="shared" si="11"/>
        <v>0</v>
      </c>
      <c r="K46" s="62">
        <f t="shared" si="11"/>
        <v>93154268.294000015</v>
      </c>
      <c r="L46" s="62">
        <f t="shared" si="11"/>
        <v>3348993797.6448998</v>
      </c>
      <c r="M46" s="69">
        <f t="shared" si="3"/>
        <v>6689126071.8505993</v>
      </c>
      <c r="N46" s="65"/>
      <c r="O46" s="181"/>
      <c r="P46" s="67">
        <v>20</v>
      </c>
      <c r="Q46" s="181"/>
      <c r="R46" s="61" t="s">
        <v>208</v>
      </c>
      <c r="S46" s="61">
        <v>78419859.896500006</v>
      </c>
      <c r="T46" s="61">
        <v>0</v>
      </c>
      <c r="U46" s="61">
        <v>62595227.152900003</v>
      </c>
      <c r="V46" s="61">
        <v>6518828.1886</v>
      </c>
      <c r="W46" s="61">
        <v>4230452.6114999996</v>
      </c>
      <c r="X46" s="61">
        <v>0</v>
      </c>
      <c r="Y46" s="61">
        <f t="shared" si="10"/>
        <v>4230452.6114999996</v>
      </c>
      <c r="Z46" s="61">
        <v>160932129.5469</v>
      </c>
      <c r="AA46" s="66">
        <f t="shared" si="5"/>
        <v>312696497.39639997</v>
      </c>
    </row>
    <row r="47" spans="1:27" ht="24.9" customHeight="1">
      <c r="A47" s="179">
        <v>3</v>
      </c>
      <c r="B47" s="180" t="s">
        <v>209</v>
      </c>
      <c r="C47" s="64">
        <v>1</v>
      </c>
      <c r="D47" s="61" t="s">
        <v>210</v>
      </c>
      <c r="E47" s="61">
        <v>78353903.420499995</v>
      </c>
      <c r="F47" s="61">
        <v>0</v>
      </c>
      <c r="G47" s="61">
        <v>62542580.277400002</v>
      </c>
      <c r="H47" s="61">
        <v>6449074.8635999998</v>
      </c>
      <c r="I47" s="61">
        <v>4226894.5109000001</v>
      </c>
      <c r="J47" s="61">
        <f>I47/2</f>
        <v>2113447.2554500001</v>
      </c>
      <c r="K47" s="61">
        <f t="shared" si="8"/>
        <v>2113447.2554500001</v>
      </c>
      <c r="L47" s="61">
        <v>155058899.8098</v>
      </c>
      <c r="M47" s="66">
        <f t="shared" si="3"/>
        <v>304517905.62674999</v>
      </c>
      <c r="N47" s="65"/>
      <c r="O47" s="181"/>
      <c r="P47" s="67">
        <v>21</v>
      </c>
      <c r="Q47" s="181"/>
      <c r="R47" s="61" t="s">
        <v>105</v>
      </c>
      <c r="S47" s="61">
        <v>108004872.4983</v>
      </c>
      <c r="T47" s="61">
        <v>0</v>
      </c>
      <c r="U47" s="61">
        <v>86210170.951299995</v>
      </c>
      <c r="V47" s="61">
        <v>8755943.4659000002</v>
      </c>
      <c r="W47" s="61">
        <v>5826451.3035000004</v>
      </c>
      <c r="X47" s="61">
        <v>0</v>
      </c>
      <c r="Y47" s="61">
        <f t="shared" si="10"/>
        <v>5826451.3035000004</v>
      </c>
      <c r="Z47" s="61">
        <v>218393913.58250001</v>
      </c>
      <c r="AA47" s="66">
        <f t="shared" si="5"/>
        <v>427191351.80149996</v>
      </c>
    </row>
    <row r="48" spans="1:27" ht="24.9" customHeight="1">
      <c r="A48" s="179"/>
      <c r="B48" s="181"/>
      <c r="C48" s="57">
        <v>2</v>
      </c>
      <c r="D48" s="61" t="s">
        <v>211</v>
      </c>
      <c r="E48" s="61">
        <v>61178608.657200001</v>
      </c>
      <c r="F48" s="61">
        <v>0</v>
      </c>
      <c r="G48" s="61">
        <v>48833151.587499999</v>
      </c>
      <c r="H48" s="61">
        <v>5397024.6096000001</v>
      </c>
      <c r="I48" s="61">
        <v>3300352.8073</v>
      </c>
      <c r="J48" s="61">
        <f t="shared" ref="J48:J77" si="12">I48/2</f>
        <v>1650176.40365</v>
      </c>
      <c r="K48" s="61">
        <f t="shared" si="8"/>
        <v>1650176.40365</v>
      </c>
      <c r="L48" s="61">
        <v>128036293.9086</v>
      </c>
      <c r="M48" s="66">
        <f t="shared" si="3"/>
        <v>245095255.16654998</v>
      </c>
      <c r="N48" s="65"/>
      <c r="O48" s="181"/>
      <c r="P48" s="67">
        <v>22</v>
      </c>
      <c r="Q48" s="181"/>
      <c r="R48" s="61" t="s">
        <v>212</v>
      </c>
      <c r="S48" s="61">
        <v>75996870.558899999</v>
      </c>
      <c r="T48" s="61">
        <v>0</v>
      </c>
      <c r="U48" s="61">
        <v>60661181.7698</v>
      </c>
      <c r="V48" s="61">
        <v>6065404.6682000002</v>
      </c>
      <c r="W48" s="61">
        <v>4099741.5699</v>
      </c>
      <c r="X48" s="61">
        <v>0</v>
      </c>
      <c r="Y48" s="61">
        <f t="shared" si="10"/>
        <v>4099741.5699</v>
      </c>
      <c r="Z48" s="61">
        <v>149285646.83500001</v>
      </c>
      <c r="AA48" s="66">
        <f t="shared" si="5"/>
        <v>296108845.40180004</v>
      </c>
    </row>
    <row r="49" spans="1:27" ht="24.9" customHeight="1">
      <c r="A49" s="179"/>
      <c r="B49" s="181"/>
      <c r="C49" s="57">
        <v>3</v>
      </c>
      <c r="D49" s="61" t="s">
        <v>213</v>
      </c>
      <c r="E49" s="61">
        <v>80773095.107199997</v>
      </c>
      <c r="F49" s="61">
        <v>0</v>
      </c>
      <c r="G49" s="61">
        <v>64473594.3517</v>
      </c>
      <c r="H49" s="61">
        <v>6897328.3405999998</v>
      </c>
      <c r="I49" s="61">
        <v>4357400.6836999999</v>
      </c>
      <c r="J49" s="61">
        <f t="shared" si="12"/>
        <v>2178700.34185</v>
      </c>
      <c r="K49" s="61">
        <f t="shared" si="8"/>
        <v>2178700.34185</v>
      </c>
      <c r="L49" s="61">
        <v>166572586.54120001</v>
      </c>
      <c r="M49" s="66">
        <f t="shared" si="3"/>
        <v>320895304.68255007</v>
      </c>
      <c r="N49" s="65"/>
      <c r="O49" s="181"/>
      <c r="P49" s="67">
        <v>23</v>
      </c>
      <c r="Q49" s="181"/>
      <c r="R49" s="61" t="s">
        <v>214</v>
      </c>
      <c r="S49" s="61">
        <v>71796896.825900003</v>
      </c>
      <c r="T49" s="61">
        <v>0</v>
      </c>
      <c r="U49" s="61">
        <v>57308736.226000004</v>
      </c>
      <c r="V49" s="61">
        <v>5820108.8789999997</v>
      </c>
      <c r="W49" s="61">
        <v>3873168.9915999998</v>
      </c>
      <c r="X49" s="61">
        <v>0</v>
      </c>
      <c r="Y49" s="61">
        <f t="shared" si="10"/>
        <v>3873168.9915999998</v>
      </c>
      <c r="Z49" s="61">
        <v>142985062.4145</v>
      </c>
      <c r="AA49" s="66">
        <f t="shared" si="5"/>
        <v>281783973.33700001</v>
      </c>
    </row>
    <row r="50" spans="1:27" ht="24.9" customHeight="1">
      <c r="A50" s="179"/>
      <c r="B50" s="181"/>
      <c r="C50" s="57">
        <v>4</v>
      </c>
      <c r="D50" s="61" t="s">
        <v>215</v>
      </c>
      <c r="E50" s="61">
        <v>61921751.865199998</v>
      </c>
      <c r="F50" s="61">
        <v>0</v>
      </c>
      <c r="G50" s="61">
        <v>49426333.186800003</v>
      </c>
      <c r="H50" s="61">
        <v>5585235.6190999998</v>
      </c>
      <c r="I50" s="61">
        <v>3340442.5515999999</v>
      </c>
      <c r="J50" s="61">
        <f t="shared" si="12"/>
        <v>1670221.2757999999</v>
      </c>
      <c r="K50" s="61">
        <f t="shared" si="8"/>
        <v>1670221.2757999999</v>
      </c>
      <c r="L50" s="61">
        <v>132870618.0473</v>
      </c>
      <c r="M50" s="66">
        <f t="shared" si="3"/>
        <v>251474159.99419999</v>
      </c>
      <c r="N50" s="65"/>
      <c r="O50" s="181"/>
      <c r="P50" s="67">
        <v>24</v>
      </c>
      <c r="Q50" s="181"/>
      <c r="R50" s="61" t="s">
        <v>216</v>
      </c>
      <c r="S50" s="61">
        <v>87339848.833299994</v>
      </c>
      <c r="T50" s="61">
        <v>0</v>
      </c>
      <c r="U50" s="61">
        <v>69715218.624899998</v>
      </c>
      <c r="V50" s="61">
        <v>7185094.091</v>
      </c>
      <c r="W50" s="61">
        <v>4711652.0236999998</v>
      </c>
      <c r="X50" s="61">
        <v>0</v>
      </c>
      <c r="Y50" s="61">
        <f t="shared" si="10"/>
        <v>4711652.0236999998</v>
      </c>
      <c r="Z50" s="61">
        <v>178045609.4754</v>
      </c>
      <c r="AA50" s="66">
        <f t="shared" si="5"/>
        <v>346997423.04829997</v>
      </c>
    </row>
    <row r="51" spans="1:27" ht="24.9" customHeight="1">
      <c r="A51" s="179"/>
      <c r="B51" s="181"/>
      <c r="C51" s="57">
        <v>5</v>
      </c>
      <c r="D51" s="61" t="s">
        <v>217</v>
      </c>
      <c r="E51" s="61">
        <v>83212666.629199997</v>
      </c>
      <c r="F51" s="61">
        <v>0</v>
      </c>
      <c r="G51" s="61">
        <v>66420875.739</v>
      </c>
      <c r="H51" s="61">
        <v>7166692.9587000003</v>
      </c>
      <c r="I51" s="61">
        <v>4489006.2710999995</v>
      </c>
      <c r="J51" s="61">
        <f t="shared" si="12"/>
        <v>2244503.1355499998</v>
      </c>
      <c r="K51" s="61">
        <f t="shared" si="8"/>
        <v>2244503.1355499998</v>
      </c>
      <c r="L51" s="61">
        <v>173491394.736</v>
      </c>
      <c r="M51" s="66">
        <f t="shared" si="3"/>
        <v>332536133.19844997</v>
      </c>
      <c r="N51" s="65"/>
      <c r="O51" s="181"/>
      <c r="P51" s="67">
        <v>25</v>
      </c>
      <c r="Q51" s="181"/>
      <c r="R51" s="61" t="s">
        <v>218</v>
      </c>
      <c r="S51" s="61">
        <v>86913637.614800006</v>
      </c>
      <c r="T51" s="61">
        <v>0</v>
      </c>
      <c r="U51" s="61">
        <v>69375014.140100002</v>
      </c>
      <c r="V51" s="61">
        <v>6940548.3598999996</v>
      </c>
      <c r="W51" s="61">
        <v>4688659.5526000001</v>
      </c>
      <c r="X51" s="61">
        <v>0</v>
      </c>
      <c r="Y51" s="61">
        <f t="shared" si="10"/>
        <v>4688659.5526000001</v>
      </c>
      <c r="Z51" s="61">
        <v>171764290.7931</v>
      </c>
      <c r="AA51" s="66">
        <f t="shared" si="5"/>
        <v>339682150.4605</v>
      </c>
    </row>
    <row r="52" spans="1:27" ht="24.9" customHeight="1">
      <c r="A52" s="179"/>
      <c r="B52" s="181"/>
      <c r="C52" s="57">
        <v>6</v>
      </c>
      <c r="D52" s="61" t="s">
        <v>219</v>
      </c>
      <c r="E52" s="61">
        <v>72529212.622099996</v>
      </c>
      <c r="F52" s="61">
        <v>0</v>
      </c>
      <c r="G52" s="61">
        <v>57893275.317000002</v>
      </c>
      <c r="H52" s="61">
        <v>5998075.6382999998</v>
      </c>
      <c r="I52" s="61">
        <v>3912674.6381999999</v>
      </c>
      <c r="J52" s="61">
        <f t="shared" si="12"/>
        <v>1956337.3191</v>
      </c>
      <c r="K52" s="61">
        <f t="shared" si="8"/>
        <v>1956337.3191</v>
      </c>
      <c r="L52" s="61">
        <v>143474686.71560001</v>
      </c>
      <c r="M52" s="66">
        <f t="shared" si="3"/>
        <v>281851587.61210001</v>
      </c>
      <c r="N52" s="65"/>
      <c r="O52" s="181"/>
      <c r="P52" s="67">
        <v>26</v>
      </c>
      <c r="Q52" s="181"/>
      <c r="R52" s="61" t="s">
        <v>220</v>
      </c>
      <c r="S52" s="61">
        <v>82443831.248500004</v>
      </c>
      <c r="T52" s="61">
        <v>0</v>
      </c>
      <c r="U52" s="61">
        <v>65807186.485200003</v>
      </c>
      <c r="V52" s="61">
        <v>6860801.1102999998</v>
      </c>
      <c r="W52" s="61">
        <v>4447530.5321000004</v>
      </c>
      <c r="X52" s="61">
        <v>0</v>
      </c>
      <c r="Y52" s="61">
        <f t="shared" si="10"/>
        <v>4447530.5321000004</v>
      </c>
      <c r="Z52" s="61">
        <v>169715929.99590001</v>
      </c>
      <c r="AA52" s="66">
        <f t="shared" si="5"/>
        <v>329275279.37199998</v>
      </c>
    </row>
    <row r="53" spans="1:27" ht="24.9" customHeight="1">
      <c r="A53" s="179"/>
      <c r="B53" s="181"/>
      <c r="C53" s="57">
        <v>7</v>
      </c>
      <c r="D53" s="61" t="s">
        <v>221</v>
      </c>
      <c r="E53" s="61">
        <v>82260759.160899997</v>
      </c>
      <c r="F53" s="61">
        <v>0</v>
      </c>
      <c r="G53" s="61">
        <v>65661057.189400002</v>
      </c>
      <c r="H53" s="61">
        <v>6853490.1228999998</v>
      </c>
      <c r="I53" s="61">
        <v>4437654.4905000003</v>
      </c>
      <c r="J53" s="61">
        <f t="shared" si="12"/>
        <v>2218827.2452500002</v>
      </c>
      <c r="K53" s="61">
        <f t="shared" si="8"/>
        <v>2218827.2452500002</v>
      </c>
      <c r="L53" s="61">
        <v>165446572.95550001</v>
      </c>
      <c r="M53" s="66">
        <f t="shared" si="3"/>
        <v>322440706.67395002</v>
      </c>
      <c r="N53" s="65"/>
      <c r="O53" s="181"/>
      <c r="P53" s="67">
        <v>27</v>
      </c>
      <c r="Q53" s="181"/>
      <c r="R53" s="61" t="s">
        <v>222</v>
      </c>
      <c r="S53" s="61">
        <v>84175339.112499997</v>
      </c>
      <c r="T53" s="61">
        <v>0</v>
      </c>
      <c r="U53" s="61">
        <v>67189286.991600007</v>
      </c>
      <c r="V53" s="61">
        <v>6809475.7055000002</v>
      </c>
      <c r="W53" s="61">
        <v>4540938.7830999997</v>
      </c>
      <c r="X53" s="61">
        <v>0</v>
      </c>
      <c r="Y53" s="61">
        <f t="shared" si="10"/>
        <v>4540938.7830999997</v>
      </c>
      <c r="Z53" s="61">
        <v>168397603.06029999</v>
      </c>
      <c r="AA53" s="66">
        <f t="shared" si="5"/>
        <v>331112643.653</v>
      </c>
    </row>
    <row r="54" spans="1:27" ht="24.9" customHeight="1">
      <c r="A54" s="179"/>
      <c r="B54" s="181"/>
      <c r="C54" s="57">
        <v>8</v>
      </c>
      <c r="D54" s="61" t="s">
        <v>223</v>
      </c>
      <c r="E54" s="61">
        <v>65911355.812700003</v>
      </c>
      <c r="F54" s="61">
        <v>0</v>
      </c>
      <c r="G54" s="61">
        <v>52610860.240000002</v>
      </c>
      <c r="H54" s="61">
        <v>5595749.8266000003</v>
      </c>
      <c r="I54" s="61">
        <v>3555666.4816000001</v>
      </c>
      <c r="J54" s="61">
        <f t="shared" si="12"/>
        <v>1777833.2408</v>
      </c>
      <c r="K54" s="61">
        <f t="shared" si="8"/>
        <v>1777833.2408</v>
      </c>
      <c r="L54" s="61">
        <v>133140682.4117</v>
      </c>
      <c r="M54" s="66">
        <f t="shared" si="3"/>
        <v>259036481.5318</v>
      </c>
      <c r="N54" s="65"/>
      <c r="O54" s="181"/>
      <c r="P54" s="67">
        <v>28</v>
      </c>
      <c r="Q54" s="181"/>
      <c r="R54" s="61" t="s">
        <v>224</v>
      </c>
      <c r="S54" s="61">
        <v>70902115.522</v>
      </c>
      <c r="T54" s="61">
        <v>0</v>
      </c>
      <c r="U54" s="61">
        <v>56594516.141500004</v>
      </c>
      <c r="V54" s="61">
        <v>6035188.0416000001</v>
      </c>
      <c r="W54" s="61">
        <v>3824898.9498999999</v>
      </c>
      <c r="X54" s="61">
        <v>0</v>
      </c>
      <c r="Y54" s="61">
        <f t="shared" si="10"/>
        <v>3824898.9498999999</v>
      </c>
      <c r="Z54" s="61">
        <v>148509512.81439999</v>
      </c>
      <c r="AA54" s="66">
        <f t="shared" si="5"/>
        <v>285866231.46939999</v>
      </c>
    </row>
    <row r="55" spans="1:27" ht="24.9" customHeight="1">
      <c r="A55" s="179"/>
      <c r="B55" s="181"/>
      <c r="C55" s="57">
        <v>9</v>
      </c>
      <c r="D55" s="61" t="s">
        <v>225</v>
      </c>
      <c r="E55" s="61">
        <v>76492409.002000004</v>
      </c>
      <c r="F55" s="61">
        <v>0</v>
      </c>
      <c r="G55" s="61">
        <v>61056723.682899997</v>
      </c>
      <c r="H55" s="61">
        <v>6422434.4068999998</v>
      </c>
      <c r="I55" s="61">
        <v>4126473.9805999999</v>
      </c>
      <c r="J55" s="61">
        <f t="shared" si="12"/>
        <v>2063236.9902999999</v>
      </c>
      <c r="K55" s="61">
        <f t="shared" si="8"/>
        <v>2063236.9902999999</v>
      </c>
      <c r="L55" s="61">
        <v>154374622.07620001</v>
      </c>
      <c r="M55" s="66">
        <f t="shared" si="3"/>
        <v>300409426.15829998</v>
      </c>
      <c r="N55" s="65"/>
      <c r="O55" s="181"/>
      <c r="P55" s="67">
        <v>29</v>
      </c>
      <c r="Q55" s="181"/>
      <c r="R55" s="61" t="s">
        <v>226</v>
      </c>
      <c r="S55" s="61">
        <v>84838867.020199999</v>
      </c>
      <c r="T55" s="61">
        <v>0</v>
      </c>
      <c r="U55" s="61">
        <v>67718919.155599996</v>
      </c>
      <c r="V55" s="61">
        <v>6790456.3749000002</v>
      </c>
      <c r="W55" s="61">
        <v>4576733.5853000004</v>
      </c>
      <c r="X55" s="61">
        <v>0</v>
      </c>
      <c r="Y55" s="61">
        <f t="shared" si="10"/>
        <v>4576733.5853000004</v>
      </c>
      <c r="Z55" s="61">
        <v>167909078.98699999</v>
      </c>
      <c r="AA55" s="66">
        <f t="shared" si="5"/>
        <v>331834055.12300003</v>
      </c>
    </row>
    <row r="56" spans="1:27" ht="24.9" customHeight="1">
      <c r="A56" s="179"/>
      <c r="B56" s="181"/>
      <c r="C56" s="57">
        <v>10</v>
      </c>
      <c r="D56" s="61" t="s">
        <v>227</v>
      </c>
      <c r="E56" s="61">
        <v>83220199.788900003</v>
      </c>
      <c r="F56" s="61">
        <v>0</v>
      </c>
      <c r="G56" s="61">
        <v>66426888.754699998</v>
      </c>
      <c r="H56" s="61">
        <v>7126136.2452999996</v>
      </c>
      <c r="I56" s="61">
        <v>4489412.6562999999</v>
      </c>
      <c r="J56" s="61">
        <f t="shared" si="12"/>
        <v>2244706.32815</v>
      </c>
      <c r="K56" s="61">
        <f t="shared" si="8"/>
        <v>2244706.32815</v>
      </c>
      <c r="L56" s="61">
        <v>172449668.7545</v>
      </c>
      <c r="M56" s="66">
        <f t="shared" si="3"/>
        <v>331467599.87154996</v>
      </c>
      <c r="N56" s="65"/>
      <c r="O56" s="181"/>
      <c r="P56" s="67">
        <v>30</v>
      </c>
      <c r="Q56" s="181"/>
      <c r="R56" s="61" t="s">
        <v>228</v>
      </c>
      <c r="S56" s="61">
        <v>76529764.431199998</v>
      </c>
      <c r="T56" s="61">
        <v>0</v>
      </c>
      <c r="U56" s="61">
        <v>61086541.022200003</v>
      </c>
      <c r="V56" s="61">
        <v>6549768.0855</v>
      </c>
      <c r="W56" s="61">
        <v>4128489.1636000001</v>
      </c>
      <c r="X56" s="61">
        <v>0</v>
      </c>
      <c r="Y56" s="61">
        <f t="shared" si="10"/>
        <v>4128489.1636000001</v>
      </c>
      <c r="Z56" s="61">
        <v>161726841.24349999</v>
      </c>
      <c r="AA56" s="66">
        <f t="shared" si="5"/>
        <v>310021403.94599998</v>
      </c>
    </row>
    <row r="57" spans="1:27" ht="24.9" customHeight="1">
      <c r="A57" s="179"/>
      <c r="B57" s="181"/>
      <c r="C57" s="57">
        <v>11</v>
      </c>
      <c r="D57" s="61" t="s">
        <v>229</v>
      </c>
      <c r="E57" s="61">
        <v>64048570.181100003</v>
      </c>
      <c r="F57" s="61">
        <v>0</v>
      </c>
      <c r="G57" s="61">
        <v>51123972.990999997</v>
      </c>
      <c r="H57" s="61">
        <v>5563055.3294000002</v>
      </c>
      <c r="I57" s="61">
        <v>3455176.2951000002</v>
      </c>
      <c r="J57" s="61">
        <f t="shared" si="12"/>
        <v>1727588.1475500001</v>
      </c>
      <c r="K57" s="61">
        <f t="shared" ref="K57:K77" si="13">I57-J57</f>
        <v>1727588.1475500001</v>
      </c>
      <c r="L57" s="61">
        <v>132300902.64920001</v>
      </c>
      <c r="M57" s="66">
        <f t="shared" si="3"/>
        <v>254764089.29825002</v>
      </c>
      <c r="N57" s="65"/>
      <c r="O57" s="181"/>
      <c r="P57" s="67">
        <v>31</v>
      </c>
      <c r="Q57" s="181"/>
      <c r="R57" s="61" t="s">
        <v>230</v>
      </c>
      <c r="S57" s="61">
        <v>79291544.643800005</v>
      </c>
      <c r="T57" s="61">
        <v>0</v>
      </c>
      <c r="U57" s="61">
        <v>63291011.420199998</v>
      </c>
      <c r="V57" s="61">
        <v>6312776.5110999998</v>
      </c>
      <c r="W57" s="61">
        <v>4277476.6819000002</v>
      </c>
      <c r="X57" s="61">
        <v>0</v>
      </c>
      <c r="Y57" s="61">
        <f t="shared" si="10"/>
        <v>4277476.6819000002</v>
      </c>
      <c r="Z57" s="61">
        <v>155639556.0663</v>
      </c>
      <c r="AA57" s="66">
        <f t="shared" si="5"/>
        <v>308812365.3233</v>
      </c>
    </row>
    <row r="58" spans="1:27" ht="24.9" customHeight="1">
      <c r="A58" s="179"/>
      <c r="B58" s="181"/>
      <c r="C58" s="57">
        <v>12</v>
      </c>
      <c r="D58" s="61" t="s">
        <v>231</v>
      </c>
      <c r="E58" s="61">
        <v>75757949.409799993</v>
      </c>
      <c r="F58" s="61">
        <v>0</v>
      </c>
      <c r="G58" s="61">
        <v>60470473.4005</v>
      </c>
      <c r="H58" s="61">
        <v>6352826.3356999997</v>
      </c>
      <c r="I58" s="61">
        <v>4086852.6842999998</v>
      </c>
      <c r="J58" s="61">
        <f t="shared" si="12"/>
        <v>2043426.3421499999</v>
      </c>
      <c r="K58" s="61">
        <f t="shared" si="13"/>
        <v>2043426.3421499999</v>
      </c>
      <c r="L58" s="61">
        <v>152586692.7744</v>
      </c>
      <c r="M58" s="66">
        <f t="shared" si="3"/>
        <v>297211368.26255</v>
      </c>
      <c r="N58" s="65"/>
      <c r="O58" s="181"/>
      <c r="P58" s="67">
        <v>32</v>
      </c>
      <c r="Q58" s="181"/>
      <c r="R58" s="61" t="s">
        <v>232</v>
      </c>
      <c r="S58" s="61">
        <v>85078199.668799996</v>
      </c>
      <c r="T58" s="61">
        <v>0</v>
      </c>
      <c r="U58" s="61">
        <v>67909955.986399993</v>
      </c>
      <c r="V58" s="61">
        <v>6952053.7154999999</v>
      </c>
      <c r="W58" s="61">
        <v>4589644.6697000004</v>
      </c>
      <c r="X58" s="61">
        <v>0</v>
      </c>
      <c r="Y58" s="61">
        <f t="shared" si="10"/>
        <v>4589644.6697000004</v>
      </c>
      <c r="Z58" s="61">
        <v>172059813.45429999</v>
      </c>
      <c r="AA58" s="66">
        <f t="shared" si="5"/>
        <v>336589667.49469995</v>
      </c>
    </row>
    <row r="59" spans="1:27" ht="24.9" customHeight="1">
      <c r="A59" s="179"/>
      <c r="B59" s="181"/>
      <c r="C59" s="57">
        <v>13</v>
      </c>
      <c r="D59" s="61" t="s">
        <v>233</v>
      </c>
      <c r="E59" s="61">
        <v>75779308.841999993</v>
      </c>
      <c r="F59" s="61">
        <v>0</v>
      </c>
      <c r="G59" s="61">
        <v>60487522.634199999</v>
      </c>
      <c r="H59" s="61">
        <v>6354420.2092000004</v>
      </c>
      <c r="I59" s="61">
        <v>4088004.9443000001</v>
      </c>
      <c r="J59" s="61">
        <f t="shared" si="12"/>
        <v>2044002.47215</v>
      </c>
      <c r="K59" s="61">
        <f t="shared" si="13"/>
        <v>2044002.47215</v>
      </c>
      <c r="L59" s="61">
        <v>152627632.46790001</v>
      </c>
      <c r="M59" s="66">
        <f t="shared" si="3"/>
        <v>297292886.62545002</v>
      </c>
      <c r="N59" s="65"/>
      <c r="O59" s="181"/>
      <c r="P59" s="67">
        <v>33</v>
      </c>
      <c r="Q59" s="181"/>
      <c r="R59" s="61" t="s">
        <v>234</v>
      </c>
      <c r="S59" s="61">
        <v>82456802.102599993</v>
      </c>
      <c r="T59" s="61">
        <v>0</v>
      </c>
      <c r="U59" s="61">
        <v>65817539.902800001</v>
      </c>
      <c r="V59" s="61">
        <v>6329344.7589999996</v>
      </c>
      <c r="W59" s="61">
        <v>4448230.2602000004</v>
      </c>
      <c r="X59" s="61">
        <v>0</v>
      </c>
      <c r="Y59" s="61">
        <f t="shared" ref="Y59:Y82" si="14">W59-X59</f>
        <v>4448230.2602000004</v>
      </c>
      <c r="Z59" s="61">
        <v>156065122.4596</v>
      </c>
      <c r="AA59" s="66">
        <f t="shared" si="5"/>
        <v>315117039.4842</v>
      </c>
    </row>
    <row r="60" spans="1:27" ht="24.9" customHeight="1">
      <c r="A60" s="179"/>
      <c r="B60" s="181"/>
      <c r="C60" s="57">
        <v>14</v>
      </c>
      <c r="D60" s="61" t="s">
        <v>235</v>
      </c>
      <c r="E60" s="61">
        <v>78155084.081599995</v>
      </c>
      <c r="F60" s="61">
        <v>0</v>
      </c>
      <c r="G60" s="61">
        <v>62383881.426100001</v>
      </c>
      <c r="H60" s="61">
        <v>6502476.3222000003</v>
      </c>
      <c r="I60" s="61">
        <v>4216168.9652000004</v>
      </c>
      <c r="J60" s="61">
        <f t="shared" si="12"/>
        <v>2108084.4826000002</v>
      </c>
      <c r="K60" s="61">
        <f t="shared" si="13"/>
        <v>2108084.4826000002</v>
      </c>
      <c r="L60" s="61">
        <v>156430551.5562</v>
      </c>
      <c r="M60" s="66">
        <f t="shared" si="3"/>
        <v>305580077.86870003</v>
      </c>
      <c r="N60" s="65"/>
      <c r="O60" s="182"/>
      <c r="P60" s="67">
        <v>34</v>
      </c>
      <c r="Q60" s="182"/>
      <c r="R60" s="61" t="s">
        <v>236</v>
      </c>
      <c r="S60" s="61">
        <v>80814431.454600006</v>
      </c>
      <c r="T60" s="61">
        <v>0</v>
      </c>
      <c r="U60" s="61">
        <v>64506589.284999996</v>
      </c>
      <c r="V60" s="61">
        <v>6563148.5864000004</v>
      </c>
      <c r="W60" s="61">
        <v>4359630.6222000001</v>
      </c>
      <c r="X60" s="61">
        <v>0</v>
      </c>
      <c r="Y60" s="61">
        <f t="shared" si="14"/>
        <v>4359630.6222000001</v>
      </c>
      <c r="Z60" s="61">
        <v>162070528.24990001</v>
      </c>
      <c r="AA60" s="66">
        <f t="shared" si="5"/>
        <v>318314328.19810003</v>
      </c>
    </row>
    <row r="61" spans="1:27" ht="24.9" customHeight="1">
      <c r="A61" s="179"/>
      <c r="B61" s="181"/>
      <c r="C61" s="57">
        <v>15</v>
      </c>
      <c r="D61" s="61" t="s">
        <v>237</v>
      </c>
      <c r="E61" s="61">
        <v>71402328.419200003</v>
      </c>
      <c r="F61" s="61">
        <v>0</v>
      </c>
      <c r="G61" s="61">
        <v>56993789.2333</v>
      </c>
      <c r="H61" s="61">
        <v>5914738.8249000004</v>
      </c>
      <c r="I61" s="61">
        <v>3851883.5296</v>
      </c>
      <c r="J61" s="61">
        <f t="shared" si="12"/>
        <v>1925941.7648</v>
      </c>
      <c r="K61" s="61">
        <f t="shared" si="13"/>
        <v>1925941.7648</v>
      </c>
      <c r="L61" s="61">
        <v>141334125.6004</v>
      </c>
      <c r="M61" s="66">
        <f t="shared" si="3"/>
        <v>277570923.84259999</v>
      </c>
      <c r="N61" s="65"/>
      <c r="O61" s="57"/>
      <c r="P61" s="173" t="s">
        <v>238</v>
      </c>
      <c r="Q61" s="174"/>
      <c r="R61" s="62"/>
      <c r="S61" s="62">
        <f>SUM(S27:S60)</f>
        <v>2869719953.2437</v>
      </c>
      <c r="T61" s="62">
        <f t="shared" ref="T61:AA61" si="15">SUM(T27:T60)</f>
        <v>0</v>
      </c>
      <c r="U61" s="62">
        <f t="shared" si="15"/>
        <v>2290628580.2546</v>
      </c>
      <c r="V61" s="62">
        <f t="shared" si="15"/>
        <v>230263442.54249999</v>
      </c>
      <c r="W61" s="62">
        <f t="shared" si="15"/>
        <v>154810456.00529999</v>
      </c>
      <c r="X61" s="62">
        <f t="shared" si="15"/>
        <v>0</v>
      </c>
      <c r="Y61" s="62">
        <f t="shared" si="15"/>
        <v>154810456.00529999</v>
      </c>
      <c r="Z61" s="62">
        <f t="shared" si="15"/>
        <v>5693187155.2086983</v>
      </c>
      <c r="AA61" s="62">
        <f t="shared" si="15"/>
        <v>11238609587.254797</v>
      </c>
    </row>
    <row r="62" spans="1:27" ht="24.9" customHeight="1">
      <c r="A62" s="179"/>
      <c r="B62" s="181"/>
      <c r="C62" s="57">
        <v>16</v>
      </c>
      <c r="D62" s="61" t="s">
        <v>239</v>
      </c>
      <c r="E62" s="61">
        <v>72905374.265000001</v>
      </c>
      <c r="F62" s="61">
        <v>0</v>
      </c>
      <c r="G62" s="61">
        <v>58193529.914700001</v>
      </c>
      <c r="H62" s="61">
        <v>6287584.6742000002</v>
      </c>
      <c r="I62" s="61">
        <v>3932967.1253999998</v>
      </c>
      <c r="J62" s="61">
        <f t="shared" si="12"/>
        <v>1966483.5626999999</v>
      </c>
      <c r="K62" s="61">
        <f t="shared" si="13"/>
        <v>1966483.5626999999</v>
      </c>
      <c r="L62" s="61">
        <v>150910917.59079999</v>
      </c>
      <c r="M62" s="66">
        <f t="shared" si="3"/>
        <v>290263890.00740004</v>
      </c>
      <c r="N62" s="65"/>
      <c r="O62" s="180">
        <v>21</v>
      </c>
      <c r="P62" s="67">
        <v>1</v>
      </c>
      <c r="Q62" s="180" t="s">
        <v>106</v>
      </c>
      <c r="R62" s="61" t="s">
        <v>240</v>
      </c>
      <c r="S62" s="61">
        <v>64705193.253399998</v>
      </c>
      <c r="T62" s="61">
        <v>0</v>
      </c>
      <c r="U62" s="61">
        <v>51648093.671899997</v>
      </c>
      <c r="V62" s="61">
        <v>5427959.9526000004</v>
      </c>
      <c r="W62" s="61">
        <v>3490598.6077999999</v>
      </c>
      <c r="X62" s="61">
        <f>W62/2</f>
        <v>1745299.3038999999</v>
      </c>
      <c r="Y62" s="61">
        <f t="shared" si="14"/>
        <v>1745299.3038999999</v>
      </c>
      <c r="Z62" s="61">
        <v>127452254.4199</v>
      </c>
      <c r="AA62" s="66">
        <f t="shared" ref="AA62:AA125" si="16">S62+T62+U62+V62+Y62+Z62</f>
        <v>250978800.60170001</v>
      </c>
    </row>
    <row r="63" spans="1:27" ht="24.9" customHeight="1">
      <c r="A63" s="179"/>
      <c r="B63" s="181"/>
      <c r="C63" s="57">
        <v>17</v>
      </c>
      <c r="D63" s="61" t="s">
        <v>241</v>
      </c>
      <c r="E63" s="61">
        <v>68052833.183599994</v>
      </c>
      <c r="F63" s="61">
        <v>0</v>
      </c>
      <c r="G63" s="61">
        <v>54320200.994400002</v>
      </c>
      <c r="H63" s="61">
        <v>5979243.8222000003</v>
      </c>
      <c r="I63" s="61">
        <v>3671191.0252999999</v>
      </c>
      <c r="J63" s="61">
        <f t="shared" si="12"/>
        <v>1835595.5126499999</v>
      </c>
      <c r="K63" s="61">
        <f t="shared" si="13"/>
        <v>1835595.5126499999</v>
      </c>
      <c r="L63" s="61">
        <v>142990979.07690001</v>
      </c>
      <c r="M63" s="66">
        <f t="shared" si="3"/>
        <v>273178852.58974999</v>
      </c>
      <c r="N63" s="65"/>
      <c r="O63" s="181"/>
      <c r="P63" s="67">
        <v>2</v>
      </c>
      <c r="Q63" s="181"/>
      <c r="R63" s="61" t="s">
        <v>242</v>
      </c>
      <c r="S63" s="61">
        <v>105725723.48559999</v>
      </c>
      <c r="T63" s="61">
        <v>0</v>
      </c>
      <c r="U63" s="61">
        <v>84390939.823400006</v>
      </c>
      <c r="V63" s="61">
        <v>7009202.9897999996</v>
      </c>
      <c r="W63" s="61">
        <v>5703499.8992999997</v>
      </c>
      <c r="X63" s="61">
        <f t="shared" ref="X63:X121" si="17">W63/2</f>
        <v>2851749.9496499998</v>
      </c>
      <c r="Y63" s="61">
        <f t="shared" si="14"/>
        <v>2851749.9496499998</v>
      </c>
      <c r="Z63" s="61">
        <v>168067526.61210001</v>
      </c>
      <c r="AA63" s="66">
        <f t="shared" si="16"/>
        <v>368045142.86055005</v>
      </c>
    </row>
    <row r="64" spans="1:27" ht="24.9" customHeight="1">
      <c r="A64" s="179"/>
      <c r="B64" s="181"/>
      <c r="C64" s="57">
        <v>18</v>
      </c>
      <c r="D64" s="61" t="s">
        <v>243</v>
      </c>
      <c r="E64" s="61">
        <v>84549152.9155</v>
      </c>
      <c r="F64" s="61">
        <v>0</v>
      </c>
      <c r="G64" s="61">
        <v>67487667.528500006</v>
      </c>
      <c r="H64" s="61">
        <v>6970713.4901000001</v>
      </c>
      <c r="I64" s="61">
        <v>4561104.6134000001</v>
      </c>
      <c r="J64" s="61">
        <f t="shared" si="12"/>
        <v>2280552.3067000001</v>
      </c>
      <c r="K64" s="61">
        <f t="shared" si="13"/>
        <v>2280552.3067000001</v>
      </c>
      <c r="L64" s="61">
        <v>168457532.59560001</v>
      </c>
      <c r="M64" s="66">
        <f t="shared" si="3"/>
        <v>329745618.83640003</v>
      </c>
      <c r="N64" s="65"/>
      <c r="O64" s="181"/>
      <c r="P64" s="67">
        <v>3</v>
      </c>
      <c r="Q64" s="181"/>
      <c r="R64" s="61" t="s">
        <v>244</v>
      </c>
      <c r="S64" s="61">
        <v>89051905.119100004</v>
      </c>
      <c r="T64" s="61">
        <v>0</v>
      </c>
      <c r="U64" s="61">
        <v>71081792.758699998</v>
      </c>
      <c r="V64" s="61">
        <v>7162616.6606999999</v>
      </c>
      <c r="W64" s="61">
        <v>4804010.9364</v>
      </c>
      <c r="X64" s="61">
        <f t="shared" si="17"/>
        <v>2402005.4682</v>
      </c>
      <c r="Y64" s="61">
        <f t="shared" si="14"/>
        <v>2402005.4682</v>
      </c>
      <c r="Z64" s="61">
        <v>172008058.11539999</v>
      </c>
      <c r="AA64" s="66">
        <f t="shared" si="16"/>
        <v>341706378.1221</v>
      </c>
    </row>
    <row r="65" spans="1:27" ht="24.9" customHeight="1">
      <c r="A65" s="179"/>
      <c r="B65" s="181"/>
      <c r="C65" s="57">
        <v>19</v>
      </c>
      <c r="D65" s="61" t="s">
        <v>245</v>
      </c>
      <c r="E65" s="61">
        <v>70550008.114199996</v>
      </c>
      <c r="F65" s="61">
        <v>0</v>
      </c>
      <c r="G65" s="61">
        <v>56313461.785999998</v>
      </c>
      <c r="H65" s="61">
        <v>6040842.3443</v>
      </c>
      <c r="I65" s="61">
        <v>3805904.0970000001</v>
      </c>
      <c r="J65" s="61">
        <f t="shared" si="12"/>
        <v>1902952.0485</v>
      </c>
      <c r="K65" s="61">
        <f t="shared" si="13"/>
        <v>1902952.0485</v>
      </c>
      <c r="L65" s="61">
        <v>144573177.81830001</v>
      </c>
      <c r="M65" s="66">
        <f t="shared" si="3"/>
        <v>279380442.11129999</v>
      </c>
      <c r="N65" s="65"/>
      <c r="O65" s="181"/>
      <c r="P65" s="67">
        <v>4</v>
      </c>
      <c r="Q65" s="181"/>
      <c r="R65" s="61" t="s">
        <v>246</v>
      </c>
      <c r="S65" s="61">
        <v>73527344.596799999</v>
      </c>
      <c r="T65" s="61">
        <v>0</v>
      </c>
      <c r="U65" s="61">
        <v>58689990.559199996</v>
      </c>
      <c r="V65" s="61">
        <v>6115254.2697999999</v>
      </c>
      <c r="W65" s="61">
        <v>3966520.0547000002</v>
      </c>
      <c r="X65" s="61">
        <f t="shared" si="17"/>
        <v>1983260.0273500001</v>
      </c>
      <c r="Y65" s="61">
        <f t="shared" si="14"/>
        <v>1983260.0273500001</v>
      </c>
      <c r="Z65" s="61">
        <v>145105863.07730001</v>
      </c>
      <c r="AA65" s="66">
        <f t="shared" si="16"/>
        <v>285421712.53044999</v>
      </c>
    </row>
    <row r="66" spans="1:27" ht="24.9" customHeight="1">
      <c r="A66" s="179"/>
      <c r="B66" s="181"/>
      <c r="C66" s="57">
        <v>20</v>
      </c>
      <c r="D66" s="61" t="s">
        <v>247</v>
      </c>
      <c r="E66" s="61">
        <v>74230371.518199995</v>
      </c>
      <c r="F66" s="61">
        <v>0</v>
      </c>
      <c r="G66" s="61">
        <v>59251151.085299999</v>
      </c>
      <c r="H66" s="61">
        <v>6303630.5601000004</v>
      </c>
      <c r="I66" s="61">
        <v>4004445.6781000001</v>
      </c>
      <c r="J66" s="61">
        <f t="shared" si="12"/>
        <v>2002222.8390500001</v>
      </c>
      <c r="K66" s="61">
        <f t="shared" si="13"/>
        <v>2002222.8390500001</v>
      </c>
      <c r="L66" s="61">
        <v>151323066.7737</v>
      </c>
      <c r="M66" s="66">
        <f t="shared" si="3"/>
        <v>293110442.77635002</v>
      </c>
      <c r="N66" s="65"/>
      <c r="O66" s="181"/>
      <c r="P66" s="67">
        <v>5</v>
      </c>
      <c r="Q66" s="181"/>
      <c r="R66" s="61" t="s">
        <v>248</v>
      </c>
      <c r="S66" s="61">
        <v>97924089.971399993</v>
      </c>
      <c r="T66" s="61">
        <v>0</v>
      </c>
      <c r="U66" s="61">
        <v>78163626.708700001</v>
      </c>
      <c r="V66" s="61">
        <v>7729620.4089000002</v>
      </c>
      <c r="W66" s="61">
        <v>5282631.5004000003</v>
      </c>
      <c r="X66" s="61">
        <f t="shared" si="17"/>
        <v>2641315.7502000001</v>
      </c>
      <c r="Y66" s="61">
        <f t="shared" si="14"/>
        <v>2641315.7502000001</v>
      </c>
      <c r="Z66" s="61">
        <v>186571924.02520001</v>
      </c>
      <c r="AA66" s="66">
        <f t="shared" si="16"/>
        <v>373030576.86440003</v>
      </c>
    </row>
    <row r="67" spans="1:27" ht="24.9" customHeight="1">
      <c r="A67" s="179"/>
      <c r="B67" s="181"/>
      <c r="C67" s="57">
        <v>21</v>
      </c>
      <c r="D67" s="61" t="s">
        <v>249</v>
      </c>
      <c r="E67" s="61">
        <v>77210367.888300002</v>
      </c>
      <c r="F67" s="61">
        <v>0</v>
      </c>
      <c r="G67" s="61">
        <v>61629802.997699998</v>
      </c>
      <c r="H67" s="61">
        <v>6572178.1507000001</v>
      </c>
      <c r="I67" s="61">
        <v>4165205.1264999998</v>
      </c>
      <c r="J67" s="61">
        <f t="shared" si="12"/>
        <v>2082602.5632499999</v>
      </c>
      <c r="K67" s="61">
        <f t="shared" si="13"/>
        <v>2082602.5632499999</v>
      </c>
      <c r="L67" s="61">
        <v>158220889.07530001</v>
      </c>
      <c r="M67" s="66">
        <f t="shared" si="3"/>
        <v>305715840.67525005</v>
      </c>
      <c r="N67" s="65"/>
      <c r="O67" s="181"/>
      <c r="P67" s="67">
        <v>6</v>
      </c>
      <c r="Q67" s="181"/>
      <c r="R67" s="61" t="s">
        <v>250</v>
      </c>
      <c r="S67" s="61">
        <v>119804200.40629999</v>
      </c>
      <c r="T67" s="61">
        <v>0</v>
      </c>
      <c r="U67" s="61">
        <v>95628468.964399993</v>
      </c>
      <c r="V67" s="61">
        <v>8139513.7712000003</v>
      </c>
      <c r="W67" s="61">
        <v>6462980.0811000001</v>
      </c>
      <c r="X67" s="61">
        <f t="shared" si="17"/>
        <v>3231490.04055</v>
      </c>
      <c r="Y67" s="61">
        <f t="shared" si="14"/>
        <v>3231490.04055</v>
      </c>
      <c r="Z67" s="61">
        <v>197100305.8653</v>
      </c>
      <c r="AA67" s="66">
        <f t="shared" si="16"/>
        <v>423903979.04775</v>
      </c>
    </row>
    <row r="68" spans="1:27" ht="24.9" customHeight="1">
      <c r="A68" s="179"/>
      <c r="B68" s="181"/>
      <c r="C68" s="57">
        <v>22</v>
      </c>
      <c r="D68" s="61" t="s">
        <v>251</v>
      </c>
      <c r="E68" s="61">
        <v>66364332.037799999</v>
      </c>
      <c r="F68" s="61">
        <v>0</v>
      </c>
      <c r="G68" s="61">
        <v>52972428.721900001</v>
      </c>
      <c r="H68" s="61">
        <v>5979846.5475000003</v>
      </c>
      <c r="I68" s="61">
        <v>3580102.8228000002</v>
      </c>
      <c r="J68" s="61">
        <f t="shared" si="12"/>
        <v>1790051.4114000001</v>
      </c>
      <c r="K68" s="61">
        <f t="shared" si="13"/>
        <v>1790051.4114000001</v>
      </c>
      <c r="L68" s="61">
        <v>143006460.4736</v>
      </c>
      <c r="M68" s="66">
        <f t="shared" si="3"/>
        <v>270113119.19220001</v>
      </c>
      <c r="N68" s="65"/>
      <c r="O68" s="181"/>
      <c r="P68" s="67">
        <v>7</v>
      </c>
      <c r="Q68" s="181"/>
      <c r="R68" s="61" t="s">
        <v>252</v>
      </c>
      <c r="S68" s="61">
        <v>81619286.379600003</v>
      </c>
      <c r="T68" s="61">
        <v>0</v>
      </c>
      <c r="U68" s="61">
        <v>65149029.566399999</v>
      </c>
      <c r="V68" s="61">
        <v>6171160.3866999997</v>
      </c>
      <c r="W68" s="61">
        <v>4403049.4784000004</v>
      </c>
      <c r="X68" s="61">
        <f t="shared" si="17"/>
        <v>2201524.7392000002</v>
      </c>
      <c r="Y68" s="61">
        <f t="shared" si="14"/>
        <v>2201524.7392000002</v>
      </c>
      <c r="Z68" s="61">
        <v>146541848.62779999</v>
      </c>
      <c r="AA68" s="66">
        <f t="shared" si="16"/>
        <v>301682849.6997</v>
      </c>
    </row>
    <row r="69" spans="1:27" ht="24.9" customHeight="1">
      <c r="A69" s="179"/>
      <c r="B69" s="181"/>
      <c r="C69" s="57">
        <v>23</v>
      </c>
      <c r="D69" s="61" t="s">
        <v>253</v>
      </c>
      <c r="E69" s="61">
        <v>69297272.658299997</v>
      </c>
      <c r="F69" s="61">
        <v>0</v>
      </c>
      <c r="G69" s="61">
        <v>55313520.438000001</v>
      </c>
      <c r="H69" s="61">
        <v>6238563.0192</v>
      </c>
      <c r="I69" s="61">
        <v>3738323.7928999998</v>
      </c>
      <c r="J69" s="61">
        <f t="shared" si="12"/>
        <v>1869161.8964499999</v>
      </c>
      <c r="K69" s="61">
        <f t="shared" si="13"/>
        <v>1869161.8964499999</v>
      </c>
      <c r="L69" s="61">
        <v>149651763.99360001</v>
      </c>
      <c r="M69" s="66">
        <f t="shared" si="3"/>
        <v>282370282.00555003</v>
      </c>
      <c r="N69" s="65"/>
      <c r="O69" s="181"/>
      <c r="P69" s="67">
        <v>8</v>
      </c>
      <c r="Q69" s="181"/>
      <c r="R69" s="61" t="s">
        <v>254</v>
      </c>
      <c r="S69" s="61">
        <v>86708637.871999994</v>
      </c>
      <c r="T69" s="61">
        <v>0</v>
      </c>
      <c r="U69" s="61">
        <v>69211382.051499993</v>
      </c>
      <c r="V69" s="61">
        <v>6476701.9145999998</v>
      </c>
      <c r="W69" s="61">
        <v>4677600.5976999998</v>
      </c>
      <c r="X69" s="61">
        <f t="shared" si="17"/>
        <v>2338800.2988499999</v>
      </c>
      <c r="Y69" s="61">
        <f t="shared" si="14"/>
        <v>2338800.2988499999</v>
      </c>
      <c r="Z69" s="61">
        <v>154389884.65490001</v>
      </c>
      <c r="AA69" s="66">
        <f t="shared" si="16"/>
        <v>319125406.79185003</v>
      </c>
    </row>
    <row r="70" spans="1:27" ht="24.9" customHeight="1">
      <c r="A70" s="179"/>
      <c r="B70" s="181"/>
      <c r="C70" s="57">
        <v>24</v>
      </c>
      <c r="D70" s="61" t="s">
        <v>255</v>
      </c>
      <c r="E70" s="61">
        <v>70979896.739600003</v>
      </c>
      <c r="F70" s="61">
        <v>0</v>
      </c>
      <c r="G70" s="61">
        <v>56656601.600299999</v>
      </c>
      <c r="H70" s="61">
        <v>5757561.4694999997</v>
      </c>
      <c r="I70" s="61">
        <v>3829094.9501999998</v>
      </c>
      <c r="J70" s="61">
        <f t="shared" si="12"/>
        <v>1914547.4750999999</v>
      </c>
      <c r="K70" s="61">
        <f t="shared" si="13"/>
        <v>1914547.4750999999</v>
      </c>
      <c r="L70" s="61">
        <v>137296921.37549999</v>
      </c>
      <c r="M70" s="66">
        <f t="shared" si="3"/>
        <v>272605528.65999997</v>
      </c>
      <c r="N70" s="65"/>
      <c r="O70" s="181"/>
      <c r="P70" s="67">
        <v>9</v>
      </c>
      <c r="Q70" s="181"/>
      <c r="R70" s="61" t="s">
        <v>256</v>
      </c>
      <c r="S70" s="61">
        <v>107719346.5539</v>
      </c>
      <c r="T70" s="61">
        <v>0</v>
      </c>
      <c r="U70" s="61">
        <v>85982262.340200007</v>
      </c>
      <c r="V70" s="61">
        <v>8096425.6116000004</v>
      </c>
      <c r="W70" s="61">
        <v>5811048.2668000003</v>
      </c>
      <c r="X70" s="61">
        <f t="shared" si="17"/>
        <v>2905524.1334000002</v>
      </c>
      <c r="Y70" s="61">
        <f t="shared" si="14"/>
        <v>2905524.1334000002</v>
      </c>
      <c r="Z70" s="61">
        <v>195993558.01769999</v>
      </c>
      <c r="AA70" s="66">
        <f t="shared" si="16"/>
        <v>400697116.65680003</v>
      </c>
    </row>
    <row r="71" spans="1:27" ht="24.9" customHeight="1">
      <c r="A71" s="179"/>
      <c r="B71" s="181"/>
      <c r="C71" s="57">
        <v>25</v>
      </c>
      <c r="D71" s="61" t="s">
        <v>257</v>
      </c>
      <c r="E71" s="61">
        <v>83630042.262099996</v>
      </c>
      <c r="F71" s="61">
        <v>0</v>
      </c>
      <c r="G71" s="61">
        <v>66754027.603699997</v>
      </c>
      <c r="H71" s="61">
        <v>6898627.5483999997</v>
      </c>
      <c r="I71" s="61">
        <v>4511522.0959999999</v>
      </c>
      <c r="J71" s="61">
        <f t="shared" si="12"/>
        <v>2255761.048</v>
      </c>
      <c r="K71" s="61">
        <f t="shared" si="13"/>
        <v>2255761.048</v>
      </c>
      <c r="L71" s="61">
        <v>166605957.55180001</v>
      </c>
      <c r="M71" s="66">
        <f t="shared" si="3"/>
        <v>326144416.01400006</v>
      </c>
      <c r="N71" s="65"/>
      <c r="O71" s="181"/>
      <c r="P71" s="67">
        <v>10</v>
      </c>
      <c r="Q71" s="181"/>
      <c r="R71" s="61" t="s">
        <v>258</v>
      </c>
      <c r="S71" s="61">
        <v>75005774.069900006</v>
      </c>
      <c r="T71" s="61">
        <v>0</v>
      </c>
      <c r="U71" s="61">
        <v>59870082.296499997</v>
      </c>
      <c r="V71" s="61">
        <v>6167825.3069000002</v>
      </c>
      <c r="W71" s="61">
        <v>4046275.6910000001</v>
      </c>
      <c r="X71" s="61">
        <f t="shared" si="17"/>
        <v>2023137.8455000001</v>
      </c>
      <c r="Y71" s="61">
        <f t="shared" si="14"/>
        <v>2023137.8455000001</v>
      </c>
      <c r="Z71" s="61">
        <v>146456184.89950001</v>
      </c>
      <c r="AA71" s="66">
        <f t="shared" si="16"/>
        <v>289523004.41830003</v>
      </c>
    </row>
    <row r="72" spans="1:27" ht="24.9" customHeight="1">
      <c r="A72" s="179"/>
      <c r="B72" s="181"/>
      <c r="C72" s="57">
        <v>26</v>
      </c>
      <c r="D72" s="61" t="s">
        <v>259</v>
      </c>
      <c r="E72" s="61">
        <v>62296579.492600001</v>
      </c>
      <c r="F72" s="61">
        <v>0</v>
      </c>
      <c r="G72" s="61">
        <v>49725522.964900002</v>
      </c>
      <c r="H72" s="61">
        <v>5299717.9638999999</v>
      </c>
      <c r="I72" s="61">
        <v>3360663.0737000001</v>
      </c>
      <c r="J72" s="61">
        <f t="shared" si="12"/>
        <v>1680331.53685</v>
      </c>
      <c r="K72" s="61">
        <f t="shared" si="13"/>
        <v>1680331.53685</v>
      </c>
      <c r="L72" s="61">
        <v>125536908.42129999</v>
      </c>
      <c r="M72" s="66">
        <f t="shared" ref="M72:M77" si="18">E72+F72+G72+H72+K72+L72</f>
        <v>244539060.37955001</v>
      </c>
      <c r="N72" s="65"/>
      <c r="O72" s="181"/>
      <c r="P72" s="67">
        <v>11</v>
      </c>
      <c r="Q72" s="181"/>
      <c r="R72" s="61" t="s">
        <v>260</v>
      </c>
      <c r="S72" s="61">
        <v>79225672.796599999</v>
      </c>
      <c r="T72" s="61">
        <v>0</v>
      </c>
      <c r="U72" s="61">
        <v>63238432.096000001</v>
      </c>
      <c r="V72" s="61">
        <v>6567057.1288999999</v>
      </c>
      <c r="W72" s="61">
        <v>4273923.1468000002</v>
      </c>
      <c r="X72" s="61">
        <f t="shared" si="17"/>
        <v>2136961.5734000001</v>
      </c>
      <c r="Y72" s="61">
        <f t="shared" si="14"/>
        <v>2136961.5734000001</v>
      </c>
      <c r="Z72" s="61">
        <v>156710718.03369999</v>
      </c>
      <c r="AA72" s="66">
        <f t="shared" si="16"/>
        <v>307878841.6286</v>
      </c>
    </row>
    <row r="73" spans="1:27" ht="24.9" customHeight="1">
      <c r="A73" s="179"/>
      <c r="B73" s="181"/>
      <c r="C73" s="57">
        <v>27</v>
      </c>
      <c r="D73" s="61" t="s">
        <v>261</v>
      </c>
      <c r="E73" s="61">
        <v>76438411.773599997</v>
      </c>
      <c r="F73" s="61">
        <v>0</v>
      </c>
      <c r="G73" s="61">
        <v>61013622.7544</v>
      </c>
      <c r="H73" s="61">
        <v>6287584.6742000002</v>
      </c>
      <c r="I73" s="61">
        <v>4123561.0358000002</v>
      </c>
      <c r="J73" s="61">
        <f t="shared" si="12"/>
        <v>2061780.5179000001</v>
      </c>
      <c r="K73" s="61">
        <f t="shared" si="13"/>
        <v>2061780.5179000001</v>
      </c>
      <c r="L73" s="61">
        <v>150910917.59079999</v>
      </c>
      <c r="M73" s="66">
        <f t="shared" si="18"/>
        <v>296712317.31089997</v>
      </c>
      <c r="N73" s="65"/>
      <c r="O73" s="181"/>
      <c r="P73" s="67">
        <v>12</v>
      </c>
      <c r="Q73" s="181"/>
      <c r="R73" s="61" t="s">
        <v>262</v>
      </c>
      <c r="S73" s="61">
        <v>87403137.856099993</v>
      </c>
      <c r="T73" s="61">
        <v>0</v>
      </c>
      <c r="U73" s="61">
        <v>69765736.322400004</v>
      </c>
      <c r="V73" s="61">
        <v>7134060.8771000002</v>
      </c>
      <c r="W73" s="61">
        <v>4715066.2253999999</v>
      </c>
      <c r="X73" s="61">
        <f t="shared" si="17"/>
        <v>2357533.1126999999</v>
      </c>
      <c r="Y73" s="61">
        <f t="shared" si="14"/>
        <v>2357533.1126999999</v>
      </c>
      <c r="Z73" s="61">
        <v>171274583.94350001</v>
      </c>
      <c r="AA73" s="66">
        <f t="shared" si="16"/>
        <v>337935052.11179996</v>
      </c>
    </row>
    <row r="74" spans="1:27" ht="24.9" customHeight="1">
      <c r="A74" s="179"/>
      <c r="B74" s="181"/>
      <c r="C74" s="57">
        <v>28</v>
      </c>
      <c r="D74" s="61" t="s">
        <v>263</v>
      </c>
      <c r="E74" s="61">
        <v>62318764.066200003</v>
      </c>
      <c r="F74" s="61">
        <v>0</v>
      </c>
      <c r="G74" s="61">
        <v>49743230.831600003</v>
      </c>
      <c r="H74" s="61">
        <v>5439322.5292999996</v>
      </c>
      <c r="I74" s="61">
        <v>3361859.8468999998</v>
      </c>
      <c r="J74" s="61">
        <f t="shared" si="12"/>
        <v>1680929.9234499999</v>
      </c>
      <c r="K74" s="61">
        <f t="shared" si="13"/>
        <v>1680929.9234499999</v>
      </c>
      <c r="L74" s="61">
        <v>129122743.925</v>
      </c>
      <c r="M74" s="66">
        <f t="shared" si="18"/>
        <v>248304991.27555001</v>
      </c>
      <c r="N74" s="65"/>
      <c r="O74" s="181"/>
      <c r="P74" s="67">
        <v>13</v>
      </c>
      <c r="Q74" s="181"/>
      <c r="R74" s="61" t="s">
        <v>264</v>
      </c>
      <c r="S74" s="61">
        <v>72738502.325900003</v>
      </c>
      <c r="T74" s="61">
        <v>0</v>
      </c>
      <c r="U74" s="61">
        <v>58060331.679499999</v>
      </c>
      <c r="V74" s="61">
        <v>5688203.3283000002</v>
      </c>
      <c r="W74" s="61">
        <v>3923965.0202000001</v>
      </c>
      <c r="X74" s="61">
        <f t="shared" si="17"/>
        <v>1961982.5101000001</v>
      </c>
      <c r="Y74" s="61">
        <f t="shared" si="14"/>
        <v>1961982.5101000001</v>
      </c>
      <c r="Z74" s="61">
        <v>134136777.4782</v>
      </c>
      <c r="AA74" s="66">
        <f t="shared" si="16"/>
        <v>272585797.32200003</v>
      </c>
    </row>
    <row r="75" spans="1:27" ht="24.9" customHeight="1">
      <c r="A75" s="179"/>
      <c r="B75" s="181"/>
      <c r="C75" s="57">
        <v>29</v>
      </c>
      <c r="D75" s="61" t="s">
        <v>265</v>
      </c>
      <c r="E75" s="61">
        <v>81273672.817300007</v>
      </c>
      <c r="F75" s="61">
        <v>0</v>
      </c>
      <c r="G75" s="61">
        <v>64873158.639399998</v>
      </c>
      <c r="H75" s="61">
        <v>6170615.7910000002</v>
      </c>
      <c r="I75" s="61">
        <v>4384404.9436999997</v>
      </c>
      <c r="J75" s="61">
        <f t="shared" si="12"/>
        <v>2192202.4718499999</v>
      </c>
      <c r="K75" s="61">
        <f t="shared" si="13"/>
        <v>2192202.4718499999</v>
      </c>
      <c r="L75" s="61">
        <v>147906494.54049999</v>
      </c>
      <c r="M75" s="66">
        <f t="shared" si="18"/>
        <v>302416144.26005</v>
      </c>
      <c r="N75" s="65"/>
      <c r="O75" s="181"/>
      <c r="P75" s="67">
        <v>14</v>
      </c>
      <c r="Q75" s="181"/>
      <c r="R75" s="61" t="s">
        <v>266</v>
      </c>
      <c r="S75" s="61">
        <v>83472185.099999994</v>
      </c>
      <c r="T75" s="61">
        <v>0</v>
      </c>
      <c r="U75" s="61">
        <v>66628025.020400003</v>
      </c>
      <c r="V75" s="61">
        <v>6615087.6355999997</v>
      </c>
      <c r="W75" s="61">
        <v>4503006.3036000002</v>
      </c>
      <c r="X75" s="61">
        <f t="shared" si="17"/>
        <v>2251503.1518000001</v>
      </c>
      <c r="Y75" s="61">
        <f t="shared" si="14"/>
        <v>2251503.1518000001</v>
      </c>
      <c r="Z75" s="61">
        <v>157944413.33410001</v>
      </c>
      <c r="AA75" s="66">
        <f t="shared" si="16"/>
        <v>316911214.24190003</v>
      </c>
    </row>
    <row r="76" spans="1:27" ht="24.9" customHeight="1">
      <c r="A76" s="179"/>
      <c r="B76" s="181"/>
      <c r="C76" s="57">
        <v>30</v>
      </c>
      <c r="D76" s="61" t="s">
        <v>267</v>
      </c>
      <c r="E76" s="61">
        <v>67249963.240899995</v>
      </c>
      <c r="F76" s="61">
        <v>0</v>
      </c>
      <c r="G76" s="61">
        <v>53679345.138400003</v>
      </c>
      <c r="H76" s="61">
        <v>5539214.1966000004</v>
      </c>
      <c r="I76" s="61">
        <v>3627879.2514</v>
      </c>
      <c r="J76" s="61">
        <f t="shared" si="12"/>
        <v>1813939.6257</v>
      </c>
      <c r="K76" s="61">
        <f t="shared" si="13"/>
        <v>1813939.6257</v>
      </c>
      <c r="L76" s="61">
        <v>131688527.4025</v>
      </c>
      <c r="M76" s="66">
        <f t="shared" si="18"/>
        <v>259970989.60409999</v>
      </c>
      <c r="N76" s="65"/>
      <c r="O76" s="181"/>
      <c r="P76" s="67">
        <v>15</v>
      </c>
      <c r="Q76" s="181"/>
      <c r="R76" s="61" t="s">
        <v>268</v>
      </c>
      <c r="S76" s="61">
        <v>96569414.352799997</v>
      </c>
      <c r="T76" s="61">
        <v>0</v>
      </c>
      <c r="U76" s="61">
        <v>77082316.079300001</v>
      </c>
      <c r="V76" s="61">
        <v>6897444.3317</v>
      </c>
      <c r="W76" s="61">
        <v>5209551.9129999997</v>
      </c>
      <c r="X76" s="61">
        <f t="shared" si="17"/>
        <v>2604775.9564999999</v>
      </c>
      <c r="Y76" s="61">
        <f t="shared" si="14"/>
        <v>2604775.9564999999</v>
      </c>
      <c r="Z76" s="61">
        <v>165196931.63530001</v>
      </c>
      <c r="AA76" s="66">
        <f t="shared" si="16"/>
        <v>348350882.3556</v>
      </c>
    </row>
    <row r="77" spans="1:27" ht="24.9" customHeight="1">
      <c r="A77" s="179"/>
      <c r="B77" s="182"/>
      <c r="C77" s="57">
        <v>31</v>
      </c>
      <c r="D77" s="61" t="s">
        <v>269</v>
      </c>
      <c r="E77" s="61">
        <v>101651598.7894</v>
      </c>
      <c r="F77" s="61">
        <v>0</v>
      </c>
      <c r="G77" s="61">
        <v>81138947.775199994</v>
      </c>
      <c r="H77" s="61">
        <v>8732506.2291999999</v>
      </c>
      <c r="I77" s="61">
        <v>5483716.3969999999</v>
      </c>
      <c r="J77" s="61">
        <f t="shared" si="12"/>
        <v>2741858.1984999999</v>
      </c>
      <c r="K77" s="61">
        <f t="shared" si="13"/>
        <v>2741858.1984999999</v>
      </c>
      <c r="L77" s="61">
        <v>213710343.17300001</v>
      </c>
      <c r="M77" s="66">
        <f t="shared" si="18"/>
        <v>407975254.16530001</v>
      </c>
      <c r="N77" s="65"/>
      <c r="O77" s="181"/>
      <c r="P77" s="67">
        <v>16</v>
      </c>
      <c r="Q77" s="181"/>
      <c r="R77" s="61" t="s">
        <v>270</v>
      </c>
      <c r="S77" s="61">
        <v>77370815.105299994</v>
      </c>
      <c r="T77" s="61">
        <v>0</v>
      </c>
      <c r="U77" s="61">
        <v>61757872.979000002</v>
      </c>
      <c r="V77" s="61">
        <v>6215427.2089999998</v>
      </c>
      <c r="W77" s="61">
        <v>4173860.6425999999</v>
      </c>
      <c r="X77" s="61">
        <f t="shared" si="17"/>
        <v>2086930.3213</v>
      </c>
      <c r="Y77" s="61">
        <f t="shared" si="14"/>
        <v>2086930.3213</v>
      </c>
      <c r="Z77" s="61">
        <v>147678871.2067</v>
      </c>
      <c r="AA77" s="66">
        <f t="shared" si="16"/>
        <v>295109916.82129997</v>
      </c>
    </row>
    <row r="78" spans="1:27" ht="24.9" customHeight="1">
      <c r="A78" s="57"/>
      <c r="B78" s="172" t="s">
        <v>271</v>
      </c>
      <c r="C78" s="173"/>
      <c r="D78" s="62"/>
      <c r="E78" s="62">
        <f>SUM(E47:E77)</f>
        <v>2299995844.7621999</v>
      </c>
      <c r="F78" s="62">
        <f t="shared" ref="F78:M78" si="19">SUM(F47:F77)</f>
        <v>0</v>
      </c>
      <c r="G78" s="62">
        <f t="shared" si="19"/>
        <v>1835871200.7858999</v>
      </c>
      <c r="H78" s="62">
        <f t="shared" si="19"/>
        <v>194676512.66340002</v>
      </c>
      <c r="I78" s="62">
        <f t="shared" si="19"/>
        <v>124076011.36639999</v>
      </c>
      <c r="J78" s="62">
        <f t="shared" si="19"/>
        <v>62038005.683199994</v>
      </c>
      <c r="K78" s="62">
        <f t="shared" si="19"/>
        <v>62038005.683199994</v>
      </c>
      <c r="L78" s="62">
        <f t="shared" si="19"/>
        <v>4672109532.3827</v>
      </c>
      <c r="M78" s="62">
        <f t="shared" si="19"/>
        <v>9064691096.277401</v>
      </c>
      <c r="N78" s="65"/>
      <c r="O78" s="181"/>
      <c r="P78" s="67">
        <v>17</v>
      </c>
      <c r="Q78" s="181"/>
      <c r="R78" s="61" t="s">
        <v>272</v>
      </c>
      <c r="S78" s="61">
        <v>76246525.524100006</v>
      </c>
      <c r="T78" s="61">
        <v>0</v>
      </c>
      <c r="U78" s="61">
        <v>60860457.9388</v>
      </c>
      <c r="V78" s="61">
        <v>5748931.2472999999</v>
      </c>
      <c r="W78" s="61">
        <v>4113209.5038999999</v>
      </c>
      <c r="X78" s="61">
        <f t="shared" si="17"/>
        <v>2056604.7519499999</v>
      </c>
      <c r="Y78" s="61">
        <f t="shared" si="14"/>
        <v>2056604.7519499999</v>
      </c>
      <c r="Z78" s="61">
        <v>135696614.2022</v>
      </c>
      <c r="AA78" s="66">
        <f t="shared" si="16"/>
        <v>280609133.66435003</v>
      </c>
    </row>
    <row r="79" spans="1:27" ht="24.9" customHeight="1">
      <c r="A79" s="179">
        <v>4</v>
      </c>
      <c r="B79" s="180" t="s">
        <v>273</v>
      </c>
      <c r="C79" s="57">
        <v>1</v>
      </c>
      <c r="D79" s="61" t="s">
        <v>274</v>
      </c>
      <c r="E79" s="61">
        <v>114335452.9691</v>
      </c>
      <c r="F79" s="61">
        <v>0</v>
      </c>
      <c r="G79" s="61">
        <v>91263280.241500005</v>
      </c>
      <c r="H79" s="61">
        <v>11715938.8587</v>
      </c>
      <c r="I79" s="61">
        <v>6167961.9962999998</v>
      </c>
      <c r="J79" s="61">
        <v>0</v>
      </c>
      <c r="K79" s="61">
        <f t="shared" ref="K79:K110" si="20">I79-J79</f>
        <v>6167961.9962999998</v>
      </c>
      <c r="L79" s="61">
        <v>243081176.36989999</v>
      </c>
      <c r="M79" s="66">
        <f t="shared" ref="M79:M142" si="21">E79+F79+G79+H79+K79+L79</f>
        <v>466563810.43550003</v>
      </c>
      <c r="N79" s="65"/>
      <c r="O79" s="181"/>
      <c r="P79" s="67">
        <v>18</v>
      </c>
      <c r="Q79" s="181"/>
      <c r="R79" s="61" t="s">
        <v>275</v>
      </c>
      <c r="S79" s="61">
        <v>79124778.284799993</v>
      </c>
      <c r="T79" s="61">
        <v>0</v>
      </c>
      <c r="U79" s="61">
        <v>63157897.459799998</v>
      </c>
      <c r="V79" s="61">
        <v>6247304.6786000002</v>
      </c>
      <c r="W79" s="61">
        <v>4268480.2723000003</v>
      </c>
      <c r="X79" s="61">
        <f t="shared" si="17"/>
        <v>2134240.1361500002</v>
      </c>
      <c r="Y79" s="61">
        <f t="shared" si="14"/>
        <v>2134240.1361500002</v>
      </c>
      <c r="Z79" s="61">
        <v>148497665.07589999</v>
      </c>
      <c r="AA79" s="66">
        <f t="shared" si="16"/>
        <v>299161885.63524997</v>
      </c>
    </row>
    <row r="80" spans="1:27" ht="24.9" customHeight="1">
      <c r="A80" s="179"/>
      <c r="B80" s="181"/>
      <c r="C80" s="57">
        <v>2</v>
      </c>
      <c r="D80" s="61" t="s">
        <v>276</v>
      </c>
      <c r="E80" s="61">
        <v>75193501.184499994</v>
      </c>
      <c r="F80" s="61">
        <v>0</v>
      </c>
      <c r="G80" s="61">
        <v>60019927.264300004</v>
      </c>
      <c r="H80" s="61">
        <v>8811593.3184999991</v>
      </c>
      <c r="I80" s="61">
        <v>4056402.8533999999</v>
      </c>
      <c r="J80" s="61">
        <v>0</v>
      </c>
      <c r="K80" s="61">
        <f t="shared" si="20"/>
        <v>4056402.8533999999</v>
      </c>
      <c r="L80" s="61">
        <v>168481142.171</v>
      </c>
      <c r="M80" s="66">
        <f t="shared" si="21"/>
        <v>316562566.79170001</v>
      </c>
      <c r="N80" s="65"/>
      <c r="O80" s="181"/>
      <c r="P80" s="67">
        <v>19</v>
      </c>
      <c r="Q80" s="181"/>
      <c r="R80" s="61" t="s">
        <v>277</v>
      </c>
      <c r="S80" s="61">
        <v>95730396.503299996</v>
      </c>
      <c r="T80" s="61">
        <v>0</v>
      </c>
      <c r="U80" s="61">
        <v>76412606.736000001</v>
      </c>
      <c r="V80" s="61">
        <v>6556489.3459000001</v>
      </c>
      <c r="W80" s="61">
        <v>5164290.0971999997</v>
      </c>
      <c r="X80" s="61">
        <f t="shared" si="17"/>
        <v>2582145.0485999999</v>
      </c>
      <c r="Y80" s="61">
        <f t="shared" si="14"/>
        <v>2582145.0485999999</v>
      </c>
      <c r="Z80" s="61">
        <v>156439277.5451</v>
      </c>
      <c r="AA80" s="66">
        <f t="shared" si="16"/>
        <v>337720915.1789</v>
      </c>
    </row>
    <row r="81" spans="1:27" ht="24.9" customHeight="1">
      <c r="A81" s="179"/>
      <c r="B81" s="181"/>
      <c r="C81" s="57">
        <v>3</v>
      </c>
      <c r="D81" s="61" t="s">
        <v>278</v>
      </c>
      <c r="E81" s="61">
        <v>77352848.596499994</v>
      </c>
      <c r="F81" s="61">
        <v>0</v>
      </c>
      <c r="G81" s="61">
        <v>61743531.998300001</v>
      </c>
      <c r="H81" s="61">
        <v>9000246.3266000003</v>
      </c>
      <c r="I81" s="61">
        <v>4172891.4178999998</v>
      </c>
      <c r="J81" s="61">
        <v>0</v>
      </c>
      <c r="K81" s="61">
        <f t="shared" si="20"/>
        <v>4172891.4178999998</v>
      </c>
      <c r="L81" s="61">
        <v>173326819.33399999</v>
      </c>
      <c r="M81" s="66">
        <f t="shared" si="21"/>
        <v>325596337.67330003</v>
      </c>
      <c r="N81" s="65"/>
      <c r="O81" s="181"/>
      <c r="P81" s="67">
        <v>20</v>
      </c>
      <c r="Q81" s="181"/>
      <c r="R81" s="61" t="s">
        <v>279</v>
      </c>
      <c r="S81" s="61">
        <v>73562191.471900001</v>
      </c>
      <c r="T81" s="61">
        <v>0</v>
      </c>
      <c r="U81" s="61">
        <v>58717805.555</v>
      </c>
      <c r="V81" s="61">
        <v>5880727.1721000001</v>
      </c>
      <c r="W81" s="61">
        <v>3968399.9108000002</v>
      </c>
      <c r="X81" s="61">
        <f t="shared" si="17"/>
        <v>1984199.9554000001</v>
      </c>
      <c r="Y81" s="61">
        <f t="shared" si="14"/>
        <v>1984199.9554000001</v>
      </c>
      <c r="Z81" s="61">
        <v>139081879.611</v>
      </c>
      <c r="AA81" s="66">
        <f t="shared" si="16"/>
        <v>279226803.76539999</v>
      </c>
    </row>
    <row r="82" spans="1:27" ht="24.9" customHeight="1">
      <c r="A82" s="179"/>
      <c r="B82" s="181"/>
      <c r="C82" s="57">
        <v>4</v>
      </c>
      <c r="D82" s="61" t="s">
        <v>280</v>
      </c>
      <c r="E82" s="61">
        <v>93496008.038699999</v>
      </c>
      <c r="F82" s="61">
        <v>0</v>
      </c>
      <c r="G82" s="61">
        <v>74629103.760199994</v>
      </c>
      <c r="H82" s="61">
        <v>10575180.839400001</v>
      </c>
      <c r="I82" s="61">
        <v>5043753.3540000003</v>
      </c>
      <c r="J82" s="61">
        <v>0</v>
      </c>
      <c r="K82" s="61">
        <f t="shared" si="20"/>
        <v>5043753.3540000003</v>
      </c>
      <c r="L82" s="61">
        <v>213780052.90740001</v>
      </c>
      <c r="M82" s="66">
        <f t="shared" si="21"/>
        <v>397524098.89970005</v>
      </c>
      <c r="N82" s="65"/>
      <c r="O82" s="182"/>
      <c r="P82" s="67">
        <v>21</v>
      </c>
      <c r="Q82" s="182"/>
      <c r="R82" s="61" t="s">
        <v>281</v>
      </c>
      <c r="S82" s="61">
        <v>87866202.728200004</v>
      </c>
      <c r="T82" s="61">
        <v>0</v>
      </c>
      <c r="U82" s="61">
        <v>70135357.626100004</v>
      </c>
      <c r="V82" s="61">
        <v>6761643.6323999995</v>
      </c>
      <c r="W82" s="61">
        <v>4740046.8106000004</v>
      </c>
      <c r="X82" s="61">
        <f t="shared" si="17"/>
        <v>2370023.4053000002</v>
      </c>
      <c r="Y82" s="61">
        <f t="shared" si="14"/>
        <v>2370023.4053000002</v>
      </c>
      <c r="Z82" s="61">
        <v>161708800.9463</v>
      </c>
      <c r="AA82" s="66">
        <f t="shared" si="16"/>
        <v>328842028.33829999</v>
      </c>
    </row>
    <row r="83" spans="1:27" ht="24.9" customHeight="1">
      <c r="A83" s="179"/>
      <c r="B83" s="181"/>
      <c r="C83" s="57">
        <v>5</v>
      </c>
      <c r="D83" s="61" t="s">
        <v>282</v>
      </c>
      <c r="E83" s="61">
        <v>71007176.340399995</v>
      </c>
      <c r="F83" s="61">
        <v>0</v>
      </c>
      <c r="G83" s="61">
        <v>56678376.349799998</v>
      </c>
      <c r="H83" s="61">
        <v>8266153.7410000004</v>
      </c>
      <c r="I83" s="61">
        <v>3830566.5806999998</v>
      </c>
      <c r="J83" s="61">
        <v>0</v>
      </c>
      <c r="K83" s="61">
        <f t="shared" si="20"/>
        <v>3830566.5806999998</v>
      </c>
      <c r="L83" s="61">
        <v>154471166.23159999</v>
      </c>
      <c r="M83" s="66">
        <f t="shared" si="21"/>
        <v>294253439.24349999</v>
      </c>
      <c r="N83" s="65"/>
      <c r="O83" s="57"/>
      <c r="P83" s="173" t="s">
        <v>283</v>
      </c>
      <c r="Q83" s="176"/>
      <c r="R83" s="62"/>
      <c r="S83" s="62">
        <f>SUM(S62:S82)</f>
        <v>1811101323.7569997</v>
      </c>
      <c r="T83" s="61">
        <v>0</v>
      </c>
      <c r="U83" s="62">
        <f>SUM(U62:U82)</f>
        <v>1445632508.2332003</v>
      </c>
      <c r="V83" s="62">
        <f t="shared" ref="V83" si="22">SUM(V62:V82)</f>
        <v>138808657.85970002</v>
      </c>
      <c r="W83" s="62">
        <f t="shared" ref="W83:AA83" si="23">SUM(W62:W82)</f>
        <v>97702014.960000008</v>
      </c>
      <c r="X83" s="62">
        <f t="shared" si="23"/>
        <v>48851007.480000004</v>
      </c>
      <c r="Y83" s="62">
        <f t="shared" si="23"/>
        <v>48851007.480000004</v>
      </c>
      <c r="Z83" s="62">
        <f t="shared" si="23"/>
        <v>3314053941.3271003</v>
      </c>
      <c r="AA83" s="62">
        <f t="shared" si="23"/>
        <v>6758447438.6569986</v>
      </c>
    </row>
    <row r="84" spans="1:27" ht="24.9" customHeight="1">
      <c r="A84" s="179"/>
      <c r="B84" s="181"/>
      <c r="C84" s="57">
        <v>6</v>
      </c>
      <c r="D84" s="61" t="s">
        <v>284</v>
      </c>
      <c r="E84" s="61">
        <v>81745093.728300005</v>
      </c>
      <c r="F84" s="61">
        <v>0</v>
      </c>
      <c r="G84" s="61">
        <v>65249449.786200002</v>
      </c>
      <c r="H84" s="61">
        <v>9289996.4526000004</v>
      </c>
      <c r="I84" s="61">
        <v>4409836.3054999998</v>
      </c>
      <c r="J84" s="61">
        <v>0</v>
      </c>
      <c r="K84" s="61">
        <f t="shared" si="20"/>
        <v>4409836.3054999998</v>
      </c>
      <c r="L84" s="61">
        <v>180769242.7678</v>
      </c>
      <c r="M84" s="66">
        <f t="shared" si="21"/>
        <v>341463619.04040003</v>
      </c>
      <c r="N84" s="65"/>
      <c r="O84" s="180">
        <v>22</v>
      </c>
      <c r="P84" s="71">
        <v>1</v>
      </c>
      <c r="Q84" s="179" t="s">
        <v>107</v>
      </c>
      <c r="R84" s="72" t="s">
        <v>285</v>
      </c>
      <c r="S84" s="61">
        <v>93853718.145799994</v>
      </c>
      <c r="T84" s="73">
        <v>0</v>
      </c>
      <c r="U84" s="73">
        <v>74914630.225500003</v>
      </c>
      <c r="V84" s="61">
        <v>7512549.9197000004</v>
      </c>
      <c r="W84" s="61">
        <v>5063050.4512</v>
      </c>
      <c r="X84" s="61">
        <f t="shared" si="17"/>
        <v>2531525.2256</v>
      </c>
      <c r="Y84" s="61">
        <f t="shared" ref="Y84:Y104" si="24">W84-X84</f>
        <v>2531525.2256</v>
      </c>
      <c r="Z84" s="61">
        <v>176047403.1063</v>
      </c>
      <c r="AA84" s="66">
        <f t="shared" si="16"/>
        <v>354859826.62290001</v>
      </c>
    </row>
    <row r="85" spans="1:27" ht="24.9" customHeight="1">
      <c r="A85" s="179"/>
      <c r="B85" s="181"/>
      <c r="C85" s="57">
        <v>7</v>
      </c>
      <c r="D85" s="61" t="s">
        <v>286</v>
      </c>
      <c r="E85" s="61">
        <v>75759261.204899997</v>
      </c>
      <c r="F85" s="61">
        <v>0</v>
      </c>
      <c r="G85" s="61">
        <v>60471520.4837</v>
      </c>
      <c r="H85" s="61">
        <v>8879620.9101999998</v>
      </c>
      <c r="I85" s="61">
        <v>4086923.4506000001</v>
      </c>
      <c r="J85" s="61">
        <v>0</v>
      </c>
      <c r="K85" s="61">
        <f t="shared" si="20"/>
        <v>4086923.4506000001</v>
      </c>
      <c r="L85" s="61">
        <v>170228475.81040001</v>
      </c>
      <c r="M85" s="66">
        <f t="shared" si="21"/>
        <v>319425801.85979998</v>
      </c>
      <c r="N85" s="65"/>
      <c r="O85" s="181"/>
      <c r="P85" s="71">
        <v>2</v>
      </c>
      <c r="Q85" s="179"/>
      <c r="R85" s="72" t="s">
        <v>287</v>
      </c>
      <c r="S85" s="61">
        <v>82987866.3741</v>
      </c>
      <c r="T85" s="73">
        <v>0</v>
      </c>
      <c r="U85" s="73">
        <v>66241438.756399997</v>
      </c>
      <c r="V85" s="61">
        <v>6442739.3611000003</v>
      </c>
      <c r="W85" s="61">
        <v>4476879.1539000003</v>
      </c>
      <c r="X85" s="61">
        <f t="shared" si="17"/>
        <v>2238439.5769500001</v>
      </c>
      <c r="Y85" s="61">
        <f t="shared" si="24"/>
        <v>2238439.5769500001</v>
      </c>
      <c r="Z85" s="61">
        <v>148568612.0494</v>
      </c>
      <c r="AA85" s="66">
        <f t="shared" si="16"/>
        <v>306479096.11794996</v>
      </c>
    </row>
    <row r="86" spans="1:27" ht="24.9" customHeight="1">
      <c r="A86" s="179"/>
      <c r="B86" s="181"/>
      <c r="C86" s="57">
        <v>8</v>
      </c>
      <c r="D86" s="61" t="s">
        <v>288</v>
      </c>
      <c r="E86" s="61">
        <v>67738192.877200007</v>
      </c>
      <c r="F86" s="61">
        <v>0</v>
      </c>
      <c r="G86" s="61">
        <v>54069053.115699999</v>
      </c>
      <c r="H86" s="61">
        <v>8048824.4040999999</v>
      </c>
      <c r="I86" s="61">
        <v>3654217.3798000002</v>
      </c>
      <c r="J86" s="61">
        <v>0</v>
      </c>
      <c r="K86" s="61">
        <f t="shared" si="20"/>
        <v>3654217.3798000002</v>
      </c>
      <c r="L86" s="61">
        <v>148888918.61739999</v>
      </c>
      <c r="M86" s="66">
        <f t="shared" si="21"/>
        <v>282399206.39420003</v>
      </c>
      <c r="N86" s="65"/>
      <c r="O86" s="181"/>
      <c r="P86" s="71">
        <v>3</v>
      </c>
      <c r="Q86" s="179"/>
      <c r="R86" s="72" t="s">
        <v>289</v>
      </c>
      <c r="S86" s="61">
        <v>104734709.1144</v>
      </c>
      <c r="T86" s="73">
        <v>0</v>
      </c>
      <c r="U86" s="73">
        <v>83599905.897</v>
      </c>
      <c r="V86" s="61">
        <v>8385282.7103000004</v>
      </c>
      <c r="W86" s="61">
        <v>5650038.4502999997</v>
      </c>
      <c r="X86" s="61">
        <f t="shared" si="17"/>
        <v>2825019.2251499998</v>
      </c>
      <c r="Y86" s="61">
        <f t="shared" si="24"/>
        <v>2825019.2251499998</v>
      </c>
      <c r="Z86" s="61">
        <v>198464121.47760001</v>
      </c>
      <c r="AA86" s="66">
        <f t="shared" si="16"/>
        <v>398009038.42444998</v>
      </c>
    </row>
    <row r="87" spans="1:27" ht="24.9" customHeight="1">
      <c r="A87" s="179"/>
      <c r="B87" s="181"/>
      <c r="C87" s="57">
        <v>9</v>
      </c>
      <c r="D87" s="61" t="s">
        <v>290</v>
      </c>
      <c r="E87" s="61">
        <v>75235960.935299993</v>
      </c>
      <c r="F87" s="61">
        <v>0</v>
      </c>
      <c r="G87" s="61">
        <v>60053818.905400001</v>
      </c>
      <c r="H87" s="61">
        <v>8877223.4030000009</v>
      </c>
      <c r="I87" s="61">
        <v>4058693.3953</v>
      </c>
      <c r="J87" s="61">
        <v>0</v>
      </c>
      <c r="K87" s="61">
        <f t="shared" si="20"/>
        <v>4058693.3953</v>
      </c>
      <c r="L87" s="61">
        <v>170166894.25470001</v>
      </c>
      <c r="M87" s="66">
        <f t="shared" si="21"/>
        <v>318392590.8937</v>
      </c>
      <c r="N87" s="65"/>
      <c r="O87" s="181"/>
      <c r="P87" s="71">
        <v>4</v>
      </c>
      <c r="Q87" s="179"/>
      <c r="R87" s="72" t="s">
        <v>291</v>
      </c>
      <c r="S87" s="61">
        <v>82927870.013300002</v>
      </c>
      <c r="T87" s="73">
        <v>0</v>
      </c>
      <c r="U87" s="73">
        <v>66193549.282499999</v>
      </c>
      <c r="V87" s="61">
        <v>6679436.2697999999</v>
      </c>
      <c r="W87" s="61">
        <v>4473642.5789000001</v>
      </c>
      <c r="X87" s="61">
        <f t="shared" si="17"/>
        <v>2236821.28945</v>
      </c>
      <c r="Y87" s="61">
        <f t="shared" si="24"/>
        <v>2236821.28945</v>
      </c>
      <c r="Z87" s="61">
        <v>154648328.5438</v>
      </c>
      <c r="AA87" s="66">
        <f t="shared" si="16"/>
        <v>312686005.39884996</v>
      </c>
    </row>
    <row r="88" spans="1:27" ht="24.9" customHeight="1">
      <c r="A88" s="179"/>
      <c r="B88" s="181"/>
      <c r="C88" s="57">
        <v>10</v>
      </c>
      <c r="D88" s="61" t="s">
        <v>292</v>
      </c>
      <c r="E88" s="61">
        <v>119026002.339</v>
      </c>
      <c r="F88" s="61">
        <v>0</v>
      </c>
      <c r="G88" s="61">
        <v>95007306.355100006</v>
      </c>
      <c r="H88" s="61">
        <v>12527756.2159</v>
      </c>
      <c r="I88" s="61">
        <v>6420999.2609000001</v>
      </c>
      <c r="J88" s="61">
        <v>0</v>
      </c>
      <c r="K88" s="61">
        <f t="shared" si="20"/>
        <v>6420999.2609000001</v>
      </c>
      <c r="L88" s="61">
        <v>263933241.58270001</v>
      </c>
      <c r="M88" s="66">
        <f t="shared" si="21"/>
        <v>496915305.7536</v>
      </c>
      <c r="N88" s="65"/>
      <c r="O88" s="181"/>
      <c r="P88" s="71">
        <v>5</v>
      </c>
      <c r="Q88" s="179"/>
      <c r="R88" s="72" t="s">
        <v>293</v>
      </c>
      <c r="S88" s="61">
        <v>113388156.3937</v>
      </c>
      <c r="T88" s="73">
        <v>0</v>
      </c>
      <c r="U88" s="73">
        <v>90507142.135700002</v>
      </c>
      <c r="V88" s="61">
        <v>8290976.2971000001</v>
      </c>
      <c r="W88" s="61">
        <v>6116858.9559000004</v>
      </c>
      <c r="X88" s="61">
        <f t="shared" si="17"/>
        <v>3058429.4779500002</v>
      </c>
      <c r="Y88" s="61">
        <f t="shared" si="24"/>
        <v>3058429.4779500002</v>
      </c>
      <c r="Z88" s="61">
        <v>196041798.9427</v>
      </c>
      <c r="AA88" s="66">
        <f t="shared" si="16"/>
        <v>411286503.24715</v>
      </c>
    </row>
    <row r="89" spans="1:27" ht="24.9" customHeight="1">
      <c r="A89" s="179"/>
      <c r="B89" s="181"/>
      <c r="C89" s="57">
        <v>11</v>
      </c>
      <c r="D89" s="61" t="s">
        <v>294</v>
      </c>
      <c r="E89" s="61">
        <v>82723215.3653</v>
      </c>
      <c r="F89" s="61">
        <v>0</v>
      </c>
      <c r="G89" s="61">
        <v>66030192.650799997</v>
      </c>
      <c r="H89" s="61">
        <v>9539578.2882000003</v>
      </c>
      <c r="I89" s="61">
        <v>4462602.2405000003</v>
      </c>
      <c r="J89" s="61">
        <v>0</v>
      </c>
      <c r="K89" s="61">
        <f t="shared" si="20"/>
        <v>4462602.2405000003</v>
      </c>
      <c r="L89" s="61">
        <v>187179917.12029999</v>
      </c>
      <c r="M89" s="66">
        <f t="shared" si="21"/>
        <v>349935505.66509998</v>
      </c>
      <c r="N89" s="65"/>
      <c r="O89" s="181"/>
      <c r="P89" s="71">
        <v>6</v>
      </c>
      <c r="Q89" s="179"/>
      <c r="R89" s="72" t="s">
        <v>295</v>
      </c>
      <c r="S89" s="61">
        <v>88160121.437600002</v>
      </c>
      <c r="T89" s="73">
        <v>0</v>
      </c>
      <c r="U89" s="73">
        <v>70369965.395099998</v>
      </c>
      <c r="V89" s="61">
        <v>6520531.102</v>
      </c>
      <c r="W89" s="61">
        <v>4755902.6050000004</v>
      </c>
      <c r="X89" s="61">
        <f t="shared" si="17"/>
        <v>2377951.3025000002</v>
      </c>
      <c r="Y89" s="61">
        <f t="shared" si="24"/>
        <v>2377951.3025000002</v>
      </c>
      <c r="Z89" s="61">
        <v>150566744.31510001</v>
      </c>
      <c r="AA89" s="66">
        <f t="shared" si="16"/>
        <v>317995313.55230004</v>
      </c>
    </row>
    <row r="90" spans="1:27" ht="24.9" customHeight="1">
      <c r="A90" s="179"/>
      <c r="B90" s="181"/>
      <c r="C90" s="57">
        <v>12</v>
      </c>
      <c r="D90" s="61" t="s">
        <v>296</v>
      </c>
      <c r="E90" s="61">
        <v>101137436.2911</v>
      </c>
      <c r="F90" s="61">
        <v>0</v>
      </c>
      <c r="G90" s="61">
        <v>80728540.023599997</v>
      </c>
      <c r="H90" s="61">
        <v>10804966.498500001</v>
      </c>
      <c r="I90" s="61">
        <v>5455979.2894000001</v>
      </c>
      <c r="J90" s="61">
        <v>0</v>
      </c>
      <c r="K90" s="61">
        <f t="shared" si="20"/>
        <v>5455979.2894000001</v>
      </c>
      <c r="L90" s="61">
        <v>219682249.3865</v>
      </c>
      <c r="M90" s="66">
        <f t="shared" si="21"/>
        <v>417809171.48909998</v>
      </c>
      <c r="N90" s="65"/>
      <c r="O90" s="181"/>
      <c r="P90" s="71">
        <v>7</v>
      </c>
      <c r="Q90" s="179"/>
      <c r="R90" s="72" t="s">
        <v>297</v>
      </c>
      <c r="S90" s="61">
        <v>73974348.3257</v>
      </c>
      <c r="T90" s="73">
        <v>0</v>
      </c>
      <c r="U90" s="73">
        <v>59046791.757200003</v>
      </c>
      <c r="V90" s="61">
        <v>5873418.4691000003</v>
      </c>
      <c r="W90" s="61">
        <v>3990634.2025000001</v>
      </c>
      <c r="X90" s="61">
        <f t="shared" si="17"/>
        <v>1995317.1012500001</v>
      </c>
      <c r="Y90" s="61">
        <f t="shared" si="24"/>
        <v>1995317.1012500001</v>
      </c>
      <c r="Z90" s="61">
        <v>133945228.7701</v>
      </c>
      <c r="AA90" s="66">
        <f t="shared" si="16"/>
        <v>274835104.42334998</v>
      </c>
    </row>
    <row r="91" spans="1:27" ht="24.9" customHeight="1">
      <c r="A91" s="179"/>
      <c r="B91" s="181"/>
      <c r="C91" s="57">
        <v>13</v>
      </c>
      <c r="D91" s="61" t="s">
        <v>298</v>
      </c>
      <c r="E91" s="61">
        <v>74310201.017399997</v>
      </c>
      <c r="F91" s="61">
        <v>0</v>
      </c>
      <c r="G91" s="61">
        <v>59314871.495499998</v>
      </c>
      <c r="H91" s="61">
        <v>8746418.6264999993</v>
      </c>
      <c r="I91" s="61">
        <v>4008752.1754000001</v>
      </c>
      <c r="J91" s="61">
        <v>0</v>
      </c>
      <c r="K91" s="61">
        <f t="shared" si="20"/>
        <v>4008752.1754000001</v>
      </c>
      <c r="L91" s="61">
        <v>166807087.1426</v>
      </c>
      <c r="M91" s="66">
        <f t="shared" si="21"/>
        <v>313187330.45739996</v>
      </c>
      <c r="N91" s="65"/>
      <c r="O91" s="181"/>
      <c r="P91" s="71">
        <v>8</v>
      </c>
      <c r="Q91" s="179"/>
      <c r="R91" s="72" t="s">
        <v>299</v>
      </c>
      <c r="S91" s="61">
        <v>86683263.1435</v>
      </c>
      <c r="T91" s="73">
        <v>0</v>
      </c>
      <c r="U91" s="73">
        <v>69191127.783000007</v>
      </c>
      <c r="V91" s="61">
        <v>6786949.0632999996</v>
      </c>
      <c r="W91" s="61">
        <v>4676231.7278000005</v>
      </c>
      <c r="X91" s="61">
        <f t="shared" si="17"/>
        <v>2338115.8639000002</v>
      </c>
      <c r="Y91" s="61">
        <f t="shared" si="24"/>
        <v>2338115.8639000002</v>
      </c>
      <c r="Z91" s="61">
        <v>157409865.68169999</v>
      </c>
      <c r="AA91" s="66">
        <f t="shared" si="16"/>
        <v>322409321.53540003</v>
      </c>
    </row>
    <row r="92" spans="1:27" ht="24.9" customHeight="1">
      <c r="A92" s="179"/>
      <c r="B92" s="181"/>
      <c r="C92" s="57">
        <v>14</v>
      </c>
      <c r="D92" s="61" t="s">
        <v>300</v>
      </c>
      <c r="E92" s="61">
        <v>73679006.485599995</v>
      </c>
      <c r="F92" s="61">
        <v>0</v>
      </c>
      <c r="G92" s="61">
        <v>58811048.036200002</v>
      </c>
      <c r="H92" s="61">
        <v>8868356.6446000002</v>
      </c>
      <c r="I92" s="61">
        <v>3974701.6357</v>
      </c>
      <c r="J92" s="61">
        <v>0</v>
      </c>
      <c r="K92" s="61">
        <f t="shared" si="20"/>
        <v>3974701.6357</v>
      </c>
      <c r="L92" s="61">
        <v>169939145.70789999</v>
      </c>
      <c r="M92" s="66">
        <f t="shared" si="21"/>
        <v>315272258.50999999</v>
      </c>
      <c r="N92" s="65"/>
      <c r="O92" s="181"/>
      <c r="P92" s="71">
        <v>9</v>
      </c>
      <c r="Q92" s="179"/>
      <c r="R92" s="72" t="s">
        <v>301</v>
      </c>
      <c r="S92" s="61">
        <v>85010612.75</v>
      </c>
      <c r="T92" s="73">
        <v>0</v>
      </c>
      <c r="U92" s="73">
        <v>67856007.681199998</v>
      </c>
      <c r="V92" s="61">
        <v>6410701.1646999996</v>
      </c>
      <c r="W92" s="61">
        <v>4585998.6129000001</v>
      </c>
      <c r="X92" s="61">
        <f t="shared" si="17"/>
        <v>2292999.30645</v>
      </c>
      <c r="Y92" s="61">
        <f t="shared" si="24"/>
        <v>2292999.30645</v>
      </c>
      <c r="Z92" s="61">
        <v>147745689.80770001</v>
      </c>
      <c r="AA92" s="66">
        <f t="shared" si="16"/>
        <v>309316010.71004999</v>
      </c>
    </row>
    <row r="93" spans="1:27" ht="24.9" customHeight="1">
      <c r="A93" s="179"/>
      <c r="B93" s="181"/>
      <c r="C93" s="57">
        <v>15</v>
      </c>
      <c r="D93" s="61" t="s">
        <v>302</v>
      </c>
      <c r="E93" s="61">
        <v>88430941.357800007</v>
      </c>
      <c r="F93" s="61">
        <v>0</v>
      </c>
      <c r="G93" s="61">
        <v>70586135.564899996</v>
      </c>
      <c r="H93" s="61">
        <v>9887484.7052999996</v>
      </c>
      <c r="I93" s="61">
        <v>4770512.3075999999</v>
      </c>
      <c r="J93" s="61">
        <v>0</v>
      </c>
      <c r="K93" s="61">
        <f t="shared" si="20"/>
        <v>4770512.3075999999</v>
      </c>
      <c r="L93" s="61">
        <v>196116123.31889999</v>
      </c>
      <c r="M93" s="66">
        <f t="shared" si="21"/>
        <v>369791197.25449997</v>
      </c>
      <c r="N93" s="65"/>
      <c r="O93" s="181"/>
      <c r="P93" s="71">
        <v>10</v>
      </c>
      <c r="Q93" s="179"/>
      <c r="R93" s="72" t="s">
        <v>303</v>
      </c>
      <c r="S93" s="61">
        <v>89875504.660600007</v>
      </c>
      <c r="T93" s="73">
        <v>0</v>
      </c>
      <c r="U93" s="73">
        <v>71739195.111200005</v>
      </c>
      <c r="V93" s="61">
        <v>6752473.1781000001</v>
      </c>
      <c r="W93" s="61">
        <v>4848440.9930999996</v>
      </c>
      <c r="X93" s="61">
        <f t="shared" si="17"/>
        <v>2424220.4965499998</v>
      </c>
      <c r="Y93" s="61">
        <f t="shared" si="24"/>
        <v>2424220.4965499998</v>
      </c>
      <c r="Z93" s="61">
        <v>156524329.79120001</v>
      </c>
      <c r="AA93" s="66">
        <f t="shared" si="16"/>
        <v>327315723.23765004</v>
      </c>
    </row>
    <row r="94" spans="1:27" ht="24.9" customHeight="1">
      <c r="A94" s="179"/>
      <c r="B94" s="181"/>
      <c r="C94" s="57">
        <v>16</v>
      </c>
      <c r="D94" s="61" t="s">
        <v>304</v>
      </c>
      <c r="E94" s="61">
        <v>84498266.829099998</v>
      </c>
      <c r="F94" s="61">
        <v>0</v>
      </c>
      <c r="G94" s="61">
        <v>67447049.933200002</v>
      </c>
      <c r="H94" s="61">
        <v>9729718.0186000001</v>
      </c>
      <c r="I94" s="61">
        <v>4558359.5028999997</v>
      </c>
      <c r="J94" s="61">
        <v>0</v>
      </c>
      <c r="K94" s="61">
        <f t="shared" si="20"/>
        <v>4558359.5028999997</v>
      </c>
      <c r="L94" s="61">
        <v>192063781.72839999</v>
      </c>
      <c r="M94" s="66">
        <f t="shared" si="21"/>
        <v>358297176.0122</v>
      </c>
      <c r="N94" s="65"/>
      <c r="O94" s="181"/>
      <c r="P94" s="71">
        <v>11</v>
      </c>
      <c r="Q94" s="179"/>
      <c r="R94" s="72" t="s">
        <v>107</v>
      </c>
      <c r="S94" s="61">
        <v>79116384.215299994</v>
      </c>
      <c r="T94" s="73">
        <v>0</v>
      </c>
      <c r="U94" s="73">
        <v>63151197.260700002</v>
      </c>
      <c r="V94" s="61">
        <v>6356737.1626000004</v>
      </c>
      <c r="W94" s="61">
        <v>4268027.4442999996</v>
      </c>
      <c r="X94" s="61">
        <f t="shared" si="17"/>
        <v>2134013.7221499998</v>
      </c>
      <c r="Y94" s="61">
        <f t="shared" si="24"/>
        <v>2134013.7221499998</v>
      </c>
      <c r="Z94" s="61">
        <v>146359588.7577</v>
      </c>
      <c r="AA94" s="66">
        <f t="shared" si="16"/>
        <v>297117921.11845005</v>
      </c>
    </row>
    <row r="95" spans="1:27" ht="24.9" customHeight="1">
      <c r="A95" s="179"/>
      <c r="B95" s="181"/>
      <c r="C95" s="57">
        <v>17</v>
      </c>
      <c r="D95" s="61" t="s">
        <v>305</v>
      </c>
      <c r="E95" s="61">
        <v>70786207.876900002</v>
      </c>
      <c r="F95" s="61">
        <v>0</v>
      </c>
      <c r="G95" s="61">
        <v>56501997.927500002</v>
      </c>
      <c r="H95" s="61">
        <v>8431354.0393000003</v>
      </c>
      <c r="I95" s="61">
        <v>3818646.1740999999</v>
      </c>
      <c r="J95" s="61">
        <v>0</v>
      </c>
      <c r="K95" s="61">
        <f t="shared" si="20"/>
        <v>3818646.1740999999</v>
      </c>
      <c r="L95" s="61">
        <v>158714445.04789999</v>
      </c>
      <c r="M95" s="66">
        <f t="shared" si="21"/>
        <v>298252651.06569999</v>
      </c>
      <c r="N95" s="65"/>
      <c r="O95" s="181"/>
      <c r="P95" s="71">
        <v>12</v>
      </c>
      <c r="Q95" s="179"/>
      <c r="R95" s="72" t="s">
        <v>306</v>
      </c>
      <c r="S95" s="61">
        <v>101008463.70190001</v>
      </c>
      <c r="T95" s="73">
        <v>0</v>
      </c>
      <c r="U95" s="73">
        <v>80625593.288900003</v>
      </c>
      <c r="V95" s="61">
        <v>7419690.0471000001</v>
      </c>
      <c r="W95" s="61">
        <v>5449021.7098000003</v>
      </c>
      <c r="X95" s="61">
        <f t="shared" si="17"/>
        <v>2724510.8549000002</v>
      </c>
      <c r="Y95" s="61">
        <f t="shared" si="24"/>
        <v>2724510.8549000002</v>
      </c>
      <c r="Z95" s="61">
        <v>173662235.92340001</v>
      </c>
      <c r="AA95" s="66">
        <f t="shared" si="16"/>
        <v>365440493.81620002</v>
      </c>
    </row>
    <row r="96" spans="1:27" ht="24.9" customHeight="1">
      <c r="A96" s="179"/>
      <c r="B96" s="181"/>
      <c r="C96" s="57">
        <v>18</v>
      </c>
      <c r="D96" s="61" t="s">
        <v>307</v>
      </c>
      <c r="E96" s="61">
        <v>73347403.6206</v>
      </c>
      <c r="F96" s="61">
        <v>0</v>
      </c>
      <c r="G96" s="61">
        <v>58546360.536300004</v>
      </c>
      <c r="H96" s="61">
        <v>8588330.4863000009</v>
      </c>
      <c r="I96" s="61">
        <v>3956812.9246999999</v>
      </c>
      <c r="J96" s="61">
        <v>0</v>
      </c>
      <c r="K96" s="61">
        <f t="shared" si="20"/>
        <v>3956812.9246999999</v>
      </c>
      <c r="L96" s="61">
        <v>162746488.80720001</v>
      </c>
      <c r="M96" s="66">
        <f t="shared" si="21"/>
        <v>307185396.37510002</v>
      </c>
      <c r="N96" s="65"/>
      <c r="O96" s="181"/>
      <c r="P96" s="71">
        <v>13</v>
      </c>
      <c r="Q96" s="179"/>
      <c r="R96" s="72" t="s">
        <v>308</v>
      </c>
      <c r="S96" s="61">
        <v>66671614.382399999</v>
      </c>
      <c r="T96" s="73">
        <v>0</v>
      </c>
      <c r="U96" s="73">
        <v>53217703.428999998</v>
      </c>
      <c r="V96" s="61">
        <v>5394211.7012999998</v>
      </c>
      <c r="W96" s="61">
        <v>3596679.5343999998</v>
      </c>
      <c r="X96" s="61">
        <f t="shared" si="17"/>
        <v>1798339.7671999999</v>
      </c>
      <c r="Y96" s="61">
        <f t="shared" si="24"/>
        <v>1798339.7671999999</v>
      </c>
      <c r="Z96" s="61">
        <v>121636486.31110001</v>
      </c>
      <c r="AA96" s="66">
        <f t="shared" si="16"/>
        <v>248718355.59099999</v>
      </c>
    </row>
    <row r="97" spans="1:27" ht="24.9" customHeight="1">
      <c r="A97" s="179"/>
      <c r="B97" s="181"/>
      <c r="C97" s="57">
        <v>19</v>
      </c>
      <c r="D97" s="61" t="s">
        <v>309</v>
      </c>
      <c r="E97" s="61">
        <v>79208968.101600006</v>
      </c>
      <c r="F97" s="61">
        <v>0</v>
      </c>
      <c r="G97" s="61">
        <v>63225098.303000003</v>
      </c>
      <c r="H97" s="61">
        <v>9067068.4677000009</v>
      </c>
      <c r="I97" s="61">
        <v>4273021.9921000004</v>
      </c>
      <c r="J97" s="61">
        <v>0</v>
      </c>
      <c r="K97" s="61">
        <f t="shared" si="20"/>
        <v>4273021.9921000004</v>
      </c>
      <c r="L97" s="61">
        <v>175043190.18000001</v>
      </c>
      <c r="M97" s="66">
        <f t="shared" si="21"/>
        <v>330817347.04440004</v>
      </c>
      <c r="N97" s="65"/>
      <c r="O97" s="181"/>
      <c r="P97" s="71">
        <v>14</v>
      </c>
      <c r="Q97" s="179"/>
      <c r="R97" s="72" t="s">
        <v>310</v>
      </c>
      <c r="S97" s="61">
        <v>96930516.518999994</v>
      </c>
      <c r="T97" s="73">
        <v>0</v>
      </c>
      <c r="U97" s="73">
        <v>77370550.107600003</v>
      </c>
      <c r="V97" s="61">
        <v>7378276.1244000001</v>
      </c>
      <c r="W97" s="61">
        <v>5229031.9988000002</v>
      </c>
      <c r="X97" s="61">
        <f t="shared" si="17"/>
        <v>2614515.9994000001</v>
      </c>
      <c r="Y97" s="61">
        <f t="shared" si="24"/>
        <v>2614515.9994000001</v>
      </c>
      <c r="Z97" s="61">
        <v>172598491.95550001</v>
      </c>
      <c r="AA97" s="66">
        <f t="shared" si="16"/>
        <v>356892350.70589995</v>
      </c>
    </row>
    <row r="98" spans="1:27" ht="24.9" customHeight="1">
      <c r="A98" s="179"/>
      <c r="B98" s="181"/>
      <c r="C98" s="57">
        <v>20</v>
      </c>
      <c r="D98" s="61" t="s">
        <v>311</v>
      </c>
      <c r="E98" s="61">
        <v>80157472.937600002</v>
      </c>
      <c r="F98" s="61">
        <v>0</v>
      </c>
      <c r="G98" s="61">
        <v>63982200.850100003</v>
      </c>
      <c r="H98" s="61">
        <v>9265204.3533999994</v>
      </c>
      <c r="I98" s="61">
        <v>4324190.2136000004</v>
      </c>
      <c r="J98" s="61">
        <v>0</v>
      </c>
      <c r="K98" s="61">
        <f t="shared" si="20"/>
        <v>4324190.2136000004</v>
      </c>
      <c r="L98" s="61">
        <v>180132441.31740001</v>
      </c>
      <c r="M98" s="66">
        <f t="shared" si="21"/>
        <v>337861509.67210001</v>
      </c>
      <c r="N98" s="65"/>
      <c r="O98" s="181"/>
      <c r="P98" s="71">
        <v>15</v>
      </c>
      <c r="Q98" s="179"/>
      <c r="R98" s="72" t="s">
        <v>312</v>
      </c>
      <c r="S98" s="61">
        <v>64726357.603799999</v>
      </c>
      <c r="T98" s="73">
        <v>0</v>
      </c>
      <c r="U98" s="73">
        <v>51664987.189999998</v>
      </c>
      <c r="V98" s="61">
        <v>5335077.6557999998</v>
      </c>
      <c r="W98" s="61">
        <v>3491740.3437999999</v>
      </c>
      <c r="X98" s="61">
        <f t="shared" si="17"/>
        <v>1745870.1719</v>
      </c>
      <c r="Y98" s="61">
        <f t="shared" si="24"/>
        <v>1745870.1719</v>
      </c>
      <c r="Z98" s="61">
        <v>120117589.2806</v>
      </c>
      <c r="AA98" s="66">
        <f t="shared" si="16"/>
        <v>243589881.9021</v>
      </c>
    </row>
    <row r="99" spans="1:27" ht="24.9" customHeight="1">
      <c r="A99" s="179"/>
      <c r="B99" s="182"/>
      <c r="C99" s="57">
        <v>21</v>
      </c>
      <c r="D99" s="61" t="s">
        <v>313</v>
      </c>
      <c r="E99" s="61">
        <v>76962978.016800001</v>
      </c>
      <c r="F99" s="61">
        <v>0</v>
      </c>
      <c r="G99" s="61">
        <v>61432334.840700001</v>
      </c>
      <c r="H99" s="61">
        <v>9008456.7840999998</v>
      </c>
      <c r="I99" s="61">
        <v>4151859.3857</v>
      </c>
      <c r="J99" s="61">
        <v>0</v>
      </c>
      <c r="K99" s="61">
        <f t="shared" si="20"/>
        <v>4151859.3857</v>
      </c>
      <c r="L99" s="61">
        <v>173537710.3599</v>
      </c>
      <c r="M99" s="66">
        <f t="shared" si="21"/>
        <v>325093339.3872</v>
      </c>
      <c r="N99" s="65"/>
      <c r="O99" s="181"/>
      <c r="P99" s="71">
        <v>16</v>
      </c>
      <c r="Q99" s="179"/>
      <c r="R99" s="72" t="s">
        <v>314</v>
      </c>
      <c r="S99" s="61">
        <v>93838467.238000005</v>
      </c>
      <c r="T99" s="73">
        <v>0</v>
      </c>
      <c r="U99" s="73">
        <v>74902456.854599997</v>
      </c>
      <c r="V99" s="61">
        <v>7483150.3206000002</v>
      </c>
      <c r="W99" s="61">
        <v>5062227.7226999998</v>
      </c>
      <c r="X99" s="61">
        <f t="shared" si="17"/>
        <v>2531113.8613499999</v>
      </c>
      <c r="Y99" s="61">
        <f t="shared" si="24"/>
        <v>2531113.8613499999</v>
      </c>
      <c r="Z99" s="61">
        <v>175292254.979</v>
      </c>
      <c r="AA99" s="66">
        <f t="shared" si="16"/>
        <v>354047443.25354999</v>
      </c>
    </row>
    <row r="100" spans="1:27" ht="24.9" customHeight="1">
      <c r="A100" s="57"/>
      <c r="B100" s="172" t="s">
        <v>315</v>
      </c>
      <c r="C100" s="173"/>
      <c r="D100" s="62"/>
      <c r="E100" s="62">
        <f>SUM(E79:E99)</f>
        <v>1736131596.1136997</v>
      </c>
      <c r="F100" s="62">
        <f t="shared" ref="F100:M100" si="25">SUM(F79:F99)</f>
        <v>0</v>
      </c>
      <c r="G100" s="62">
        <f t="shared" si="25"/>
        <v>1385791198.4219999</v>
      </c>
      <c r="H100" s="62">
        <f t="shared" si="25"/>
        <v>197929471.38249996</v>
      </c>
      <c r="I100" s="62">
        <f t="shared" si="25"/>
        <v>93657683.836100027</v>
      </c>
      <c r="J100" s="62">
        <f t="shared" si="25"/>
        <v>0</v>
      </c>
      <c r="K100" s="62">
        <f t="shared" si="25"/>
        <v>93657683.836100027</v>
      </c>
      <c r="L100" s="62">
        <f t="shared" si="25"/>
        <v>3869089710.1638999</v>
      </c>
      <c r="M100" s="62">
        <f t="shared" si="25"/>
        <v>7282599659.9182024</v>
      </c>
      <c r="N100" s="65"/>
      <c r="O100" s="181"/>
      <c r="P100" s="71">
        <v>17</v>
      </c>
      <c r="Q100" s="179"/>
      <c r="R100" s="72" t="s">
        <v>316</v>
      </c>
      <c r="S100" s="61">
        <v>117360206.47480001</v>
      </c>
      <c r="T100" s="73">
        <v>0</v>
      </c>
      <c r="U100" s="73">
        <v>93677657.581799999</v>
      </c>
      <c r="V100" s="61">
        <v>9093913.5020000003</v>
      </c>
      <c r="W100" s="61">
        <v>6331135.9216999998</v>
      </c>
      <c r="X100" s="61">
        <f t="shared" si="17"/>
        <v>3165567.9608499999</v>
      </c>
      <c r="Y100" s="61">
        <f t="shared" si="24"/>
        <v>3165567.9608499999</v>
      </c>
      <c r="Z100" s="61">
        <v>216665771.57769999</v>
      </c>
      <c r="AA100" s="66">
        <f t="shared" si="16"/>
        <v>439963117.09714997</v>
      </c>
    </row>
    <row r="101" spans="1:27" ht="24.9" customHeight="1">
      <c r="A101" s="179">
        <v>5</v>
      </c>
      <c r="B101" s="180" t="s">
        <v>317</v>
      </c>
      <c r="C101" s="57">
        <v>1</v>
      </c>
      <c r="D101" s="61" t="s">
        <v>318</v>
      </c>
      <c r="E101" s="61">
        <v>129767901.40549999</v>
      </c>
      <c r="F101" s="61">
        <v>0</v>
      </c>
      <c r="G101" s="61">
        <v>103581557.99250001</v>
      </c>
      <c r="H101" s="61">
        <v>9056942.2391999997</v>
      </c>
      <c r="I101" s="61">
        <v>7000483.7819999997</v>
      </c>
      <c r="J101" s="61">
        <v>0</v>
      </c>
      <c r="K101" s="61">
        <f t="shared" si="20"/>
        <v>7000483.7819999997</v>
      </c>
      <c r="L101" s="61">
        <v>221487136.96349999</v>
      </c>
      <c r="M101" s="66">
        <f t="shared" si="21"/>
        <v>470894022.38269997</v>
      </c>
      <c r="N101" s="65"/>
      <c r="O101" s="181"/>
      <c r="P101" s="71">
        <v>18</v>
      </c>
      <c r="Q101" s="179"/>
      <c r="R101" s="72" t="s">
        <v>319</v>
      </c>
      <c r="S101" s="61">
        <v>88651142.973800004</v>
      </c>
      <c r="T101" s="73">
        <v>0</v>
      </c>
      <c r="U101" s="73">
        <v>70761901.8847</v>
      </c>
      <c r="V101" s="61">
        <v>6949443.7949000001</v>
      </c>
      <c r="W101" s="61">
        <v>4782391.3457000004</v>
      </c>
      <c r="X101" s="61">
        <f t="shared" si="17"/>
        <v>2391195.6728500002</v>
      </c>
      <c r="Y101" s="61">
        <f t="shared" si="24"/>
        <v>2391195.6728500002</v>
      </c>
      <c r="Z101" s="61">
        <v>161583650.22839999</v>
      </c>
      <c r="AA101" s="66">
        <f t="shared" si="16"/>
        <v>330337334.55465001</v>
      </c>
    </row>
    <row r="102" spans="1:27" ht="24.9" customHeight="1">
      <c r="A102" s="179"/>
      <c r="B102" s="181"/>
      <c r="C102" s="57">
        <v>2</v>
      </c>
      <c r="D102" s="61" t="s">
        <v>90</v>
      </c>
      <c r="E102" s="61">
        <v>156708408.2811</v>
      </c>
      <c r="F102" s="61">
        <v>0</v>
      </c>
      <c r="G102" s="61">
        <v>125085640.62819999</v>
      </c>
      <c r="H102" s="61">
        <v>11258711.028200001</v>
      </c>
      <c r="I102" s="61">
        <v>8453821.4671999998</v>
      </c>
      <c r="J102" s="61">
        <v>0</v>
      </c>
      <c r="K102" s="61">
        <f t="shared" si="20"/>
        <v>8453821.4671999998</v>
      </c>
      <c r="L102" s="61">
        <v>278041023.09109998</v>
      </c>
      <c r="M102" s="66">
        <f t="shared" si="21"/>
        <v>579547604.49580002</v>
      </c>
      <c r="N102" s="65"/>
      <c r="O102" s="181"/>
      <c r="P102" s="71">
        <v>19</v>
      </c>
      <c r="Q102" s="179"/>
      <c r="R102" s="72" t="s">
        <v>320</v>
      </c>
      <c r="S102" s="61">
        <v>83938975.154100001</v>
      </c>
      <c r="T102" s="73">
        <v>0</v>
      </c>
      <c r="U102" s="73">
        <v>67000619.788000003</v>
      </c>
      <c r="V102" s="61">
        <v>6256309.7395000001</v>
      </c>
      <c r="W102" s="61">
        <v>4528187.8481999999</v>
      </c>
      <c r="X102" s="61">
        <f t="shared" si="17"/>
        <v>2264093.9240999999</v>
      </c>
      <c r="Y102" s="61">
        <f t="shared" si="24"/>
        <v>2264093.9240999999</v>
      </c>
      <c r="Z102" s="61">
        <v>143780044.03870001</v>
      </c>
      <c r="AA102" s="66">
        <f t="shared" si="16"/>
        <v>303240042.6444</v>
      </c>
    </row>
    <row r="103" spans="1:27" ht="24.9" customHeight="1">
      <c r="A103" s="179"/>
      <c r="B103" s="181"/>
      <c r="C103" s="57">
        <v>3</v>
      </c>
      <c r="D103" s="61" t="s">
        <v>321</v>
      </c>
      <c r="E103" s="61">
        <v>68535868.640100002</v>
      </c>
      <c r="F103" s="61">
        <v>0</v>
      </c>
      <c r="G103" s="61">
        <v>54705762.944700003</v>
      </c>
      <c r="H103" s="61">
        <v>5772638.6915999996</v>
      </c>
      <c r="I103" s="61">
        <v>3697248.9474999998</v>
      </c>
      <c r="J103" s="61">
        <v>0</v>
      </c>
      <c r="K103" s="61">
        <f t="shared" si="20"/>
        <v>3697248.9474999998</v>
      </c>
      <c r="L103" s="61">
        <v>137127630.2933</v>
      </c>
      <c r="M103" s="66">
        <f t="shared" si="21"/>
        <v>269839149.51719999</v>
      </c>
      <c r="N103" s="65"/>
      <c r="O103" s="181"/>
      <c r="P103" s="71">
        <v>20</v>
      </c>
      <c r="Q103" s="179"/>
      <c r="R103" s="72" t="s">
        <v>322</v>
      </c>
      <c r="S103" s="61">
        <v>90002875.084099993</v>
      </c>
      <c r="T103" s="73">
        <v>0</v>
      </c>
      <c r="U103" s="73">
        <v>71840862.987200007</v>
      </c>
      <c r="V103" s="61">
        <v>6800383.1398</v>
      </c>
      <c r="W103" s="61">
        <v>4855312.1420999998</v>
      </c>
      <c r="X103" s="61">
        <f t="shared" si="17"/>
        <v>2427656.0710499999</v>
      </c>
      <c r="Y103" s="61">
        <f t="shared" si="24"/>
        <v>2427656.0710499999</v>
      </c>
      <c r="Z103" s="61">
        <v>157754928.8123</v>
      </c>
      <c r="AA103" s="66">
        <f t="shared" si="16"/>
        <v>328826706.09445</v>
      </c>
    </row>
    <row r="104" spans="1:27" ht="24.9" customHeight="1">
      <c r="A104" s="179"/>
      <c r="B104" s="181"/>
      <c r="C104" s="57">
        <v>4</v>
      </c>
      <c r="D104" s="61" t="s">
        <v>323</v>
      </c>
      <c r="E104" s="61">
        <v>80998198.903600007</v>
      </c>
      <c r="F104" s="61">
        <v>0</v>
      </c>
      <c r="G104" s="61">
        <v>64653273.622699998</v>
      </c>
      <c r="H104" s="61">
        <v>6666105.2313999999</v>
      </c>
      <c r="I104" s="61">
        <v>4369544.1758000003</v>
      </c>
      <c r="J104" s="61">
        <v>0</v>
      </c>
      <c r="K104" s="61">
        <f t="shared" si="20"/>
        <v>4369544.1758000003</v>
      </c>
      <c r="L104" s="61">
        <v>160076908.71070001</v>
      </c>
      <c r="M104" s="66">
        <f t="shared" si="21"/>
        <v>316764030.64420003</v>
      </c>
      <c r="N104" s="65"/>
      <c r="O104" s="182"/>
      <c r="P104" s="71">
        <v>21</v>
      </c>
      <c r="Q104" s="179"/>
      <c r="R104" s="72" t="s">
        <v>324</v>
      </c>
      <c r="S104" s="61">
        <v>88064704.879500002</v>
      </c>
      <c r="T104" s="73">
        <v>0</v>
      </c>
      <c r="U104" s="73">
        <v>70293803.296299994</v>
      </c>
      <c r="V104" s="61">
        <v>6681539.1113</v>
      </c>
      <c r="W104" s="61">
        <v>4750755.2452999996</v>
      </c>
      <c r="X104" s="61">
        <f t="shared" si="17"/>
        <v>2375377.6226499998</v>
      </c>
      <c r="Y104" s="61">
        <f t="shared" si="24"/>
        <v>2375377.6226499998</v>
      </c>
      <c r="Z104" s="61">
        <v>154702341.41670001</v>
      </c>
      <c r="AA104" s="66">
        <f t="shared" si="16"/>
        <v>322117766.32644999</v>
      </c>
    </row>
    <row r="105" spans="1:27" ht="24.9" customHeight="1">
      <c r="A105" s="179"/>
      <c r="B105" s="181"/>
      <c r="C105" s="57">
        <v>5</v>
      </c>
      <c r="D105" s="61" t="s">
        <v>325</v>
      </c>
      <c r="E105" s="61">
        <v>102749551.0518</v>
      </c>
      <c r="F105" s="61">
        <v>0</v>
      </c>
      <c r="G105" s="61">
        <v>82015340.201299995</v>
      </c>
      <c r="H105" s="61">
        <v>8014535.5893999999</v>
      </c>
      <c r="I105" s="61">
        <v>5542946.7375999996</v>
      </c>
      <c r="J105" s="61">
        <v>0</v>
      </c>
      <c r="K105" s="61">
        <f t="shared" si="20"/>
        <v>5542946.7375999996</v>
      </c>
      <c r="L105" s="61">
        <v>194712233.4093</v>
      </c>
      <c r="M105" s="66">
        <f t="shared" si="21"/>
        <v>393034606.98939997</v>
      </c>
      <c r="N105" s="65"/>
      <c r="O105" s="57"/>
      <c r="P105" s="173" t="s">
        <v>326</v>
      </c>
      <c r="Q105" s="176"/>
      <c r="R105" s="62"/>
      <c r="S105" s="62">
        <f t="shared" ref="S105:AA105" si="26">SUM(S84:S104)</f>
        <v>1871905878.5853999</v>
      </c>
      <c r="T105" s="62">
        <f t="shared" si="26"/>
        <v>0</v>
      </c>
      <c r="U105" s="62">
        <f t="shared" si="26"/>
        <v>1494167087.6935999</v>
      </c>
      <c r="V105" s="62">
        <f t="shared" ref="V105" si="27">SUM(V84:V104)</f>
        <v>144803789.83449998</v>
      </c>
      <c r="W105" s="62">
        <f t="shared" si="26"/>
        <v>100982188.98829998</v>
      </c>
      <c r="X105" s="62">
        <f t="shared" si="26"/>
        <v>50491094.49414999</v>
      </c>
      <c r="Y105" s="62">
        <f t="shared" si="26"/>
        <v>50491094.49414999</v>
      </c>
      <c r="Z105" s="62">
        <f t="shared" si="26"/>
        <v>3364115505.7666998</v>
      </c>
      <c r="AA105" s="62">
        <f t="shared" si="26"/>
        <v>6925483356.3743486</v>
      </c>
    </row>
    <row r="106" spans="1:27" ht="24.9" customHeight="1">
      <c r="A106" s="179"/>
      <c r="B106" s="181"/>
      <c r="C106" s="57">
        <v>6</v>
      </c>
      <c r="D106" s="61" t="s">
        <v>327</v>
      </c>
      <c r="E106" s="61">
        <v>68039187.020400003</v>
      </c>
      <c r="F106" s="61">
        <v>0</v>
      </c>
      <c r="G106" s="61">
        <v>54309308.540700004</v>
      </c>
      <c r="H106" s="61">
        <v>5849358.9210000001</v>
      </c>
      <c r="I106" s="61">
        <v>3670454.8668</v>
      </c>
      <c r="J106" s="61">
        <v>0</v>
      </c>
      <c r="K106" s="61">
        <f t="shared" si="20"/>
        <v>3670454.8668</v>
      </c>
      <c r="L106" s="61">
        <v>139098240.07600001</v>
      </c>
      <c r="M106" s="66">
        <f t="shared" si="21"/>
        <v>270966549.4249</v>
      </c>
      <c r="N106" s="65"/>
      <c r="O106" s="180">
        <v>23</v>
      </c>
      <c r="P106" s="71">
        <v>1</v>
      </c>
      <c r="Q106" s="179" t="s">
        <v>108</v>
      </c>
      <c r="R106" s="72" t="s">
        <v>328</v>
      </c>
      <c r="S106" s="61">
        <v>76057303.001699999</v>
      </c>
      <c r="T106" s="61">
        <v>0</v>
      </c>
      <c r="U106" s="61">
        <v>60709419.327200003</v>
      </c>
      <c r="V106" s="61">
        <v>7046611.2533999998</v>
      </c>
      <c r="W106" s="61">
        <v>4103001.6699000001</v>
      </c>
      <c r="X106" s="61">
        <f t="shared" si="17"/>
        <v>2051500.83495</v>
      </c>
      <c r="Y106" s="61">
        <f t="shared" ref="Y106:Y121" si="28">W106-X106</f>
        <v>2051500.83495</v>
      </c>
      <c r="Z106" s="61">
        <v>156407193.94400001</v>
      </c>
      <c r="AA106" s="66">
        <f t="shared" si="16"/>
        <v>302272028.36125004</v>
      </c>
    </row>
    <row r="107" spans="1:27" ht="24.9" customHeight="1">
      <c r="A107" s="179"/>
      <c r="B107" s="181"/>
      <c r="C107" s="57">
        <v>7</v>
      </c>
      <c r="D107" s="61" t="s">
        <v>329</v>
      </c>
      <c r="E107" s="61">
        <v>108547808.4219</v>
      </c>
      <c r="F107" s="61">
        <v>0</v>
      </c>
      <c r="G107" s="61">
        <v>86643545.832499996</v>
      </c>
      <c r="H107" s="61">
        <v>8480522.5830000006</v>
      </c>
      <c r="I107" s="61">
        <v>5855740.6277000001</v>
      </c>
      <c r="J107" s="61">
        <v>0</v>
      </c>
      <c r="K107" s="61">
        <f t="shared" si="20"/>
        <v>5855740.6277000001</v>
      </c>
      <c r="L107" s="61">
        <v>206681417.23429999</v>
      </c>
      <c r="M107" s="66">
        <f t="shared" si="21"/>
        <v>416209034.69940001</v>
      </c>
      <c r="N107" s="65"/>
      <c r="O107" s="181"/>
      <c r="P107" s="71">
        <v>2</v>
      </c>
      <c r="Q107" s="179"/>
      <c r="R107" s="72" t="s">
        <v>330</v>
      </c>
      <c r="S107" s="61">
        <v>125071825.6344</v>
      </c>
      <c r="T107" s="61">
        <v>0</v>
      </c>
      <c r="U107" s="61">
        <v>99833120.670499995</v>
      </c>
      <c r="V107" s="61">
        <v>8158625.9744999995</v>
      </c>
      <c r="W107" s="61">
        <v>6747148.3891000003</v>
      </c>
      <c r="X107" s="61">
        <f t="shared" si="17"/>
        <v>3373574.1945500001</v>
      </c>
      <c r="Y107" s="61">
        <f t="shared" si="28"/>
        <v>3373574.1945500001</v>
      </c>
      <c r="Z107" s="61">
        <v>184970026.80000001</v>
      </c>
      <c r="AA107" s="66">
        <f t="shared" si="16"/>
        <v>421407173.27394998</v>
      </c>
    </row>
    <row r="108" spans="1:27" ht="24.9" customHeight="1">
      <c r="A108" s="179"/>
      <c r="B108" s="181"/>
      <c r="C108" s="57">
        <v>8</v>
      </c>
      <c r="D108" s="61" t="s">
        <v>331</v>
      </c>
      <c r="E108" s="61">
        <v>109575849.0696</v>
      </c>
      <c r="F108" s="61">
        <v>0</v>
      </c>
      <c r="G108" s="61">
        <v>87464134.366400003</v>
      </c>
      <c r="H108" s="61">
        <v>7999413.8821999999</v>
      </c>
      <c r="I108" s="61">
        <v>5911199.5031000003</v>
      </c>
      <c r="J108" s="61">
        <v>0</v>
      </c>
      <c r="K108" s="61">
        <f t="shared" si="20"/>
        <v>5911199.5031000003</v>
      </c>
      <c r="L108" s="61">
        <v>194323822.36790001</v>
      </c>
      <c r="M108" s="66">
        <f t="shared" si="21"/>
        <v>405274419.18920004</v>
      </c>
      <c r="N108" s="65"/>
      <c r="O108" s="181"/>
      <c r="P108" s="71">
        <v>3</v>
      </c>
      <c r="Q108" s="179"/>
      <c r="R108" s="72" t="s">
        <v>332</v>
      </c>
      <c r="S108" s="61">
        <v>95859703.483099997</v>
      </c>
      <c r="T108" s="61">
        <v>0</v>
      </c>
      <c r="U108" s="61">
        <v>76515820.383399993</v>
      </c>
      <c r="V108" s="61">
        <v>8051608.7550999997</v>
      </c>
      <c r="W108" s="61">
        <v>5171265.716</v>
      </c>
      <c r="X108" s="61">
        <f t="shared" si="17"/>
        <v>2585632.858</v>
      </c>
      <c r="Y108" s="61">
        <f t="shared" si="28"/>
        <v>2585632.858</v>
      </c>
      <c r="Z108" s="61">
        <v>182221218.8105</v>
      </c>
      <c r="AA108" s="66">
        <f t="shared" si="16"/>
        <v>365233984.29009998</v>
      </c>
    </row>
    <row r="109" spans="1:27" ht="24.9" customHeight="1">
      <c r="A109" s="179"/>
      <c r="B109" s="181"/>
      <c r="C109" s="57">
        <v>9</v>
      </c>
      <c r="D109" s="61" t="s">
        <v>333</v>
      </c>
      <c r="E109" s="61">
        <v>77074481.521599993</v>
      </c>
      <c r="F109" s="61">
        <v>0</v>
      </c>
      <c r="G109" s="61">
        <v>61521337.641999997</v>
      </c>
      <c r="H109" s="61">
        <v>6747098.1131999996</v>
      </c>
      <c r="I109" s="61">
        <v>4157874.5748999999</v>
      </c>
      <c r="J109" s="61">
        <v>0</v>
      </c>
      <c r="K109" s="61">
        <f t="shared" si="20"/>
        <v>4157874.5748999999</v>
      </c>
      <c r="L109" s="61">
        <v>162157264.39430001</v>
      </c>
      <c r="M109" s="66">
        <f t="shared" si="21"/>
        <v>311658056.24600005</v>
      </c>
      <c r="N109" s="65"/>
      <c r="O109" s="181"/>
      <c r="P109" s="71">
        <v>4</v>
      </c>
      <c r="Q109" s="179"/>
      <c r="R109" s="72" t="s">
        <v>98</v>
      </c>
      <c r="S109" s="61">
        <v>58376426.894299999</v>
      </c>
      <c r="T109" s="61">
        <v>0</v>
      </c>
      <c r="U109" s="61">
        <v>46596432.417000003</v>
      </c>
      <c r="V109" s="61">
        <v>6087809.2949000001</v>
      </c>
      <c r="W109" s="61">
        <v>3149185.7793000001</v>
      </c>
      <c r="X109" s="61">
        <f t="shared" si="17"/>
        <v>1574592.88965</v>
      </c>
      <c r="Y109" s="61">
        <f t="shared" si="28"/>
        <v>1574592.88965</v>
      </c>
      <c r="Z109" s="61">
        <v>131779732.1258</v>
      </c>
      <c r="AA109" s="66">
        <f t="shared" si="16"/>
        <v>244414993.62165001</v>
      </c>
    </row>
    <row r="110" spans="1:27" ht="24.9" customHeight="1">
      <c r="A110" s="179"/>
      <c r="B110" s="181"/>
      <c r="C110" s="57">
        <v>10</v>
      </c>
      <c r="D110" s="61" t="s">
        <v>334</v>
      </c>
      <c r="E110" s="61">
        <v>88272775.300899997</v>
      </c>
      <c r="F110" s="61">
        <v>0</v>
      </c>
      <c r="G110" s="61">
        <v>70459886.4199</v>
      </c>
      <c r="H110" s="61">
        <v>7725214.068</v>
      </c>
      <c r="I110" s="61">
        <v>4761979.8515999997</v>
      </c>
      <c r="J110" s="61">
        <v>0</v>
      </c>
      <c r="K110" s="61">
        <f t="shared" si="20"/>
        <v>4761979.8515999997</v>
      </c>
      <c r="L110" s="61">
        <v>187280818.9686</v>
      </c>
      <c r="M110" s="66">
        <f t="shared" si="21"/>
        <v>358500674.60899997</v>
      </c>
      <c r="N110" s="65"/>
      <c r="O110" s="181"/>
      <c r="P110" s="71">
        <v>5</v>
      </c>
      <c r="Q110" s="179"/>
      <c r="R110" s="72" t="s">
        <v>335</v>
      </c>
      <c r="S110" s="61">
        <v>101289192.7164</v>
      </c>
      <c r="T110" s="61">
        <v>0</v>
      </c>
      <c r="U110" s="61">
        <v>80849672.960199997</v>
      </c>
      <c r="V110" s="61">
        <v>8112859.0360000003</v>
      </c>
      <c r="W110" s="61">
        <v>5464165.9703000002</v>
      </c>
      <c r="X110" s="61">
        <f t="shared" si="17"/>
        <v>2732082.9851500001</v>
      </c>
      <c r="Y110" s="61">
        <f t="shared" si="28"/>
        <v>2732082.9851500001</v>
      </c>
      <c r="Z110" s="61">
        <v>183794472.74489999</v>
      </c>
      <c r="AA110" s="66">
        <f t="shared" si="16"/>
        <v>376778280.44264996</v>
      </c>
    </row>
    <row r="111" spans="1:27" ht="24.9" customHeight="1">
      <c r="A111" s="179"/>
      <c r="B111" s="181"/>
      <c r="C111" s="57">
        <v>11</v>
      </c>
      <c r="D111" s="61" t="s">
        <v>336</v>
      </c>
      <c r="E111" s="61">
        <v>68302682.4146</v>
      </c>
      <c r="F111" s="61">
        <v>0</v>
      </c>
      <c r="G111" s="61">
        <v>54519632.227600001</v>
      </c>
      <c r="H111" s="61">
        <v>6223584.3414000003</v>
      </c>
      <c r="I111" s="61">
        <v>3684669.4391999999</v>
      </c>
      <c r="J111" s="61">
        <v>0</v>
      </c>
      <c r="K111" s="61">
        <f t="shared" ref="K111:K129" si="29">I111-J111</f>
        <v>3684669.4391999999</v>
      </c>
      <c r="L111" s="61">
        <v>148710467.2633</v>
      </c>
      <c r="M111" s="66">
        <f t="shared" si="21"/>
        <v>281441035.68610001</v>
      </c>
      <c r="N111" s="65"/>
      <c r="O111" s="181"/>
      <c r="P111" s="71">
        <v>6</v>
      </c>
      <c r="Q111" s="179"/>
      <c r="R111" s="72" t="s">
        <v>337</v>
      </c>
      <c r="S111" s="61">
        <v>87056772.926400006</v>
      </c>
      <c r="T111" s="61">
        <v>0</v>
      </c>
      <c r="U111" s="61">
        <v>69489265.649299994</v>
      </c>
      <c r="V111" s="61">
        <v>8089660.8102000002</v>
      </c>
      <c r="W111" s="61">
        <v>4696381.1573000001</v>
      </c>
      <c r="X111" s="61">
        <f t="shared" si="17"/>
        <v>2348190.57865</v>
      </c>
      <c r="Y111" s="61">
        <f t="shared" si="28"/>
        <v>2348190.57865</v>
      </c>
      <c r="Z111" s="61">
        <v>183198610.98800001</v>
      </c>
      <c r="AA111" s="66">
        <f t="shared" si="16"/>
        <v>350182500.95254999</v>
      </c>
    </row>
    <row r="112" spans="1:27" ht="24.9" customHeight="1">
      <c r="A112" s="179"/>
      <c r="B112" s="181"/>
      <c r="C112" s="57">
        <v>12</v>
      </c>
      <c r="D112" s="61" t="s">
        <v>338</v>
      </c>
      <c r="E112" s="61">
        <v>105773821.1617</v>
      </c>
      <c r="F112" s="61">
        <v>0</v>
      </c>
      <c r="G112" s="61">
        <v>84429331.692000002</v>
      </c>
      <c r="H112" s="61">
        <v>8608862.8828999996</v>
      </c>
      <c r="I112" s="61">
        <v>5706094.5856999997</v>
      </c>
      <c r="J112" s="61">
        <v>0</v>
      </c>
      <c r="K112" s="61">
        <f t="shared" si="29"/>
        <v>5706094.5856999997</v>
      </c>
      <c r="L112" s="61">
        <v>209977922.63550001</v>
      </c>
      <c r="M112" s="66">
        <f t="shared" si="21"/>
        <v>414496032.95780003</v>
      </c>
      <c r="N112" s="65"/>
      <c r="O112" s="181"/>
      <c r="P112" s="71">
        <v>7</v>
      </c>
      <c r="Q112" s="179"/>
      <c r="R112" s="72" t="s">
        <v>339</v>
      </c>
      <c r="S112" s="61">
        <v>87995002.810000002</v>
      </c>
      <c r="T112" s="61">
        <v>0</v>
      </c>
      <c r="U112" s="61">
        <v>70238166.664499998</v>
      </c>
      <c r="V112" s="61">
        <v>8148339.4632999999</v>
      </c>
      <c r="W112" s="61">
        <v>4746995.0842000004</v>
      </c>
      <c r="X112" s="61">
        <f t="shared" si="17"/>
        <v>2373497.5421000002</v>
      </c>
      <c r="Y112" s="61">
        <f t="shared" si="28"/>
        <v>2373497.5421000002</v>
      </c>
      <c r="Z112" s="61">
        <v>184705810.9632</v>
      </c>
      <c r="AA112" s="66">
        <f t="shared" si="16"/>
        <v>353460817.44309998</v>
      </c>
    </row>
    <row r="113" spans="1:27" ht="24.9" customHeight="1">
      <c r="A113" s="179"/>
      <c r="B113" s="181"/>
      <c r="C113" s="57">
        <v>13</v>
      </c>
      <c r="D113" s="61" t="s">
        <v>340</v>
      </c>
      <c r="E113" s="61">
        <v>86993920.001200005</v>
      </c>
      <c r="F113" s="61">
        <v>0</v>
      </c>
      <c r="G113" s="61">
        <v>69439096.047700003</v>
      </c>
      <c r="H113" s="61">
        <v>6621851.8030000003</v>
      </c>
      <c r="I113" s="61">
        <v>4692990.4813999999</v>
      </c>
      <c r="J113" s="61">
        <v>0</v>
      </c>
      <c r="K113" s="61">
        <f t="shared" si="29"/>
        <v>4692990.4813999999</v>
      </c>
      <c r="L113" s="61">
        <v>158940230.16280001</v>
      </c>
      <c r="M113" s="66">
        <f t="shared" si="21"/>
        <v>326688088.49610007</v>
      </c>
      <c r="N113" s="65"/>
      <c r="O113" s="181"/>
      <c r="P113" s="71">
        <v>8</v>
      </c>
      <c r="Q113" s="179"/>
      <c r="R113" s="72" t="s">
        <v>341</v>
      </c>
      <c r="S113" s="61">
        <v>103765414.1239</v>
      </c>
      <c r="T113" s="61">
        <v>0</v>
      </c>
      <c r="U113" s="61">
        <v>82826208.517499998</v>
      </c>
      <c r="V113" s="61">
        <v>10237452.203199999</v>
      </c>
      <c r="W113" s="61">
        <v>5597748.6792000001</v>
      </c>
      <c r="X113" s="61">
        <f t="shared" si="17"/>
        <v>2798874.3396000001</v>
      </c>
      <c r="Y113" s="61">
        <f t="shared" si="28"/>
        <v>2798874.3396000001</v>
      </c>
      <c r="Z113" s="61">
        <v>238366052.03459999</v>
      </c>
      <c r="AA113" s="66">
        <f t="shared" si="16"/>
        <v>437994001.21879995</v>
      </c>
    </row>
    <row r="114" spans="1:27" ht="24.9" customHeight="1">
      <c r="A114" s="179"/>
      <c r="B114" s="181"/>
      <c r="C114" s="57">
        <v>14</v>
      </c>
      <c r="D114" s="61" t="s">
        <v>342</v>
      </c>
      <c r="E114" s="61">
        <v>101581544.58580001</v>
      </c>
      <c r="F114" s="61">
        <v>0</v>
      </c>
      <c r="G114" s="61">
        <v>81083030.067699999</v>
      </c>
      <c r="H114" s="61">
        <v>8173788.9983999999</v>
      </c>
      <c r="I114" s="61">
        <v>5479937.2396</v>
      </c>
      <c r="J114" s="61">
        <v>0</v>
      </c>
      <c r="K114" s="61">
        <f t="shared" si="29"/>
        <v>5479937.2396</v>
      </c>
      <c r="L114" s="61">
        <v>198802762.44490001</v>
      </c>
      <c r="M114" s="66">
        <f t="shared" si="21"/>
        <v>395121063.33640003</v>
      </c>
      <c r="N114" s="65"/>
      <c r="O114" s="181"/>
      <c r="P114" s="71">
        <v>9</v>
      </c>
      <c r="Q114" s="179"/>
      <c r="R114" s="72" t="s">
        <v>343</v>
      </c>
      <c r="S114" s="61">
        <v>75015591.437800005</v>
      </c>
      <c r="T114" s="61">
        <v>0</v>
      </c>
      <c r="U114" s="61">
        <v>59877918.581600003</v>
      </c>
      <c r="V114" s="61">
        <v>7343620.8704000004</v>
      </c>
      <c r="W114" s="61">
        <v>4046805.3004999999</v>
      </c>
      <c r="X114" s="61">
        <f t="shared" si="17"/>
        <v>2023402.6502499999</v>
      </c>
      <c r="Y114" s="61">
        <f t="shared" si="28"/>
        <v>2023402.6502499999</v>
      </c>
      <c r="Z114" s="61">
        <v>164036082.20019999</v>
      </c>
      <c r="AA114" s="66">
        <f t="shared" si="16"/>
        <v>308296615.74024999</v>
      </c>
    </row>
    <row r="115" spans="1:27" ht="24.9" customHeight="1">
      <c r="A115" s="179"/>
      <c r="B115" s="181"/>
      <c r="C115" s="57">
        <v>15</v>
      </c>
      <c r="D115" s="61" t="s">
        <v>344</v>
      </c>
      <c r="E115" s="61">
        <v>130174502.5979</v>
      </c>
      <c r="F115" s="61">
        <v>0</v>
      </c>
      <c r="G115" s="61">
        <v>103906109.63070001</v>
      </c>
      <c r="H115" s="61">
        <v>9830680.7534999996</v>
      </c>
      <c r="I115" s="61">
        <v>7022418.3668</v>
      </c>
      <c r="J115" s="61">
        <v>0</v>
      </c>
      <c r="K115" s="61">
        <f t="shared" si="29"/>
        <v>7022418.3668</v>
      </c>
      <c r="L115" s="61">
        <v>241361121.9368</v>
      </c>
      <c r="M115" s="66">
        <f t="shared" si="21"/>
        <v>492294833.28570002</v>
      </c>
      <c r="N115" s="65"/>
      <c r="O115" s="181"/>
      <c r="P115" s="71">
        <v>10</v>
      </c>
      <c r="Q115" s="179"/>
      <c r="R115" s="72" t="s">
        <v>345</v>
      </c>
      <c r="S115" s="61">
        <v>99757765.184499994</v>
      </c>
      <c r="T115" s="61">
        <v>0</v>
      </c>
      <c r="U115" s="61">
        <v>79627277.837899998</v>
      </c>
      <c r="V115" s="61">
        <v>7016193.7183999997</v>
      </c>
      <c r="W115" s="61">
        <v>5381551.2905999999</v>
      </c>
      <c r="X115" s="61">
        <f t="shared" si="17"/>
        <v>2690775.6453</v>
      </c>
      <c r="Y115" s="61">
        <f t="shared" si="28"/>
        <v>2690775.6453</v>
      </c>
      <c r="Z115" s="61">
        <v>155625899.45789999</v>
      </c>
      <c r="AA115" s="66">
        <f t="shared" si="16"/>
        <v>344717911.84399998</v>
      </c>
    </row>
    <row r="116" spans="1:27" ht="24.9" customHeight="1">
      <c r="A116" s="179"/>
      <c r="B116" s="181"/>
      <c r="C116" s="57">
        <v>16</v>
      </c>
      <c r="D116" s="61" t="s">
        <v>346</v>
      </c>
      <c r="E116" s="61">
        <v>97589239.499500006</v>
      </c>
      <c r="F116" s="61">
        <v>0</v>
      </c>
      <c r="G116" s="61">
        <v>77896346.948500007</v>
      </c>
      <c r="H116" s="61">
        <v>7779030.7373000002</v>
      </c>
      <c r="I116" s="61">
        <v>5264567.5935000004</v>
      </c>
      <c r="J116" s="61">
        <v>0</v>
      </c>
      <c r="K116" s="61">
        <f t="shared" si="29"/>
        <v>5264567.5935000004</v>
      </c>
      <c r="L116" s="61">
        <v>188663135.67719999</v>
      </c>
      <c r="M116" s="66">
        <f t="shared" si="21"/>
        <v>377192320.45599997</v>
      </c>
      <c r="N116" s="65"/>
      <c r="O116" s="181"/>
      <c r="P116" s="71">
        <v>11</v>
      </c>
      <c r="Q116" s="179"/>
      <c r="R116" s="72" t="s">
        <v>347</v>
      </c>
      <c r="S116" s="61">
        <v>79080908.7403</v>
      </c>
      <c r="T116" s="61">
        <v>0</v>
      </c>
      <c r="U116" s="61">
        <v>63122880.512500003</v>
      </c>
      <c r="V116" s="61">
        <v>6810302.7675999999</v>
      </c>
      <c r="W116" s="61">
        <v>4266113.6776000001</v>
      </c>
      <c r="X116" s="61">
        <f t="shared" si="17"/>
        <v>2133056.8388</v>
      </c>
      <c r="Y116" s="61">
        <f t="shared" si="28"/>
        <v>2133056.8388</v>
      </c>
      <c r="Z116" s="61">
        <v>150337454.3497</v>
      </c>
      <c r="AA116" s="66">
        <f t="shared" si="16"/>
        <v>301484603.20889997</v>
      </c>
    </row>
    <row r="117" spans="1:27" ht="24.9" customHeight="1">
      <c r="A117" s="179"/>
      <c r="B117" s="181"/>
      <c r="C117" s="57">
        <v>17</v>
      </c>
      <c r="D117" s="61" t="s">
        <v>348</v>
      </c>
      <c r="E117" s="61">
        <v>95986499.866300002</v>
      </c>
      <c r="F117" s="61">
        <v>0</v>
      </c>
      <c r="G117" s="61">
        <v>76617030.056799993</v>
      </c>
      <c r="H117" s="61">
        <v>7591167.9689999996</v>
      </c>
      <c r="I117" s="61">
        <v>5178105.8976999996</v>
      </c>
      <c r="J117" s="61">
        <v>0</v>
      </c>
      <c r="K117" s="61">
        <f t="shared" si="29"/>
        <v>5178105.8976999996</v>
      </c>
      <c r="L117" s="61">
        <v>183837756.34549999</v>
      </c>
      <c r="M117" s="66">
        <f t="shared" si="21"/>
        <v>369210560.13530004</v>
      </c>
      <c r="N117" s="65"/>
      <c r="O117" s="181"/>
      <c r="P117" s="71">
        <v>12</v>
      </c>
      <c r="Q117" s="179"/>
      <c r="R117" s="72" t="s">
        <v>349</v>
      </c>
      <c r="S117" s="61">
        <v>70242259.140699998</v>
      </c>
      <c r="T117" s="61">
        <v>0</v>
      </c>
      <c r="U117" s="61">
        <v>56067814.612800002</v>
      </c>
      <c r="V117" s="61">
        <v>6554238.2869999995</v>
      </c>
      <c r="W117" s="61">
        <v>3789302.2126000002</v>
      </c>
      <c r="X117" s="61">
        <f t="shared" si="17"/>
        <v>1894651.1063000001</v>
      </c>
      <c r="Y117" s="61">
        <f t="shared" si="28"/>
        <v>1894651.1063000001</v>
      </c>
      <c r="Z117" s="61">
        <v>143760268.97510001</v>
      </c>
      <c r="AA117" s="66">
        <f t="shared" si="16"/>
        <v>278519232.12190002</v>
      </c>
    </row>
    <row r="118" spans="1:27" ht="24.9" customHeight="1">
      <c r="A118" s="179"/>
      <c r="B118" s="181"/>
      <c r="C118" s="57">
        <v>18</v>
      </c>
      <c r="D118" s="61" t="s">
        <v>350</v>
      </c>
      <c r="E118" s="61">
        <v>134986747.583</v>
      </c>
      <c r="F118" s="61">
        <v>0</v>
      </c>
      <c r="G118" s="61">
        <v>107747273.9526</v>
      </c>
      <c r="H118" s="61">
        <v>9337946.1519000009</v>
      </c>
      <c r="I118" s="61">
        <v>7282020.6460999995</v>
      </c>
      <c r="J118" s="61">
        <v>0</v>
      </c>
      <c r="K118" s="61">
        <f t="shared" si="29"/>
        <v>7282020.6460999995</v>
      </c>
      <c r="L118" s="61">
        <v>228704908.12979999</v>
      </c>
      <c r="M118" s="66">
        <f t="shared" si="21"/>
        <v>488058896.46340001</v>
      </c>
      <c r="N118" s="65"/>
      <c r="O118" s="181"/>
      <c r="P118" s="71">
        <v>13</v>
      </c>
      <c r="Q118" s="179"/>
      <c r="R118" s="72" t="s">
        <v>351</v>
      </c>
      <c r="S118" s="61">
        <v>58772880.654700004</v>
      </c>
      <c r="T118" s="61">
        <v>0</v>
      </c>
      <c r="U118" s="61">
        <v>46912884.310999997</v>
      </c>
      <c r="V118" s="61">
        <v>6124896.9895000001</v>
      </c>
      <c r="W118" s="61">
        <v>3170572.9489000002</v>
      </c>
      <c r="X118" s="61">
        <f t="shared" si="17"/>
        <v>1585286.4744500001</v>
      </c>
      <c r="Y118" s="61">
        <f t="shared" si="28"/>
        <v>1585286.4744500001</v>
      </c>
      <c r="Z118" s="61">
        <v>132732354.0686</v>
      </c>
      <c r="AA118" s="66">
        <f t="shared" si="16"/>
        <v>246128302.49825001</v>
      </c>
    </row>
    <row r="119" spans="1:27" ht="24.9" customHeight="1">
      <c r="A119" s="179"/>
      <c r="B119" s="181"/>
      <c r="C119" s="57">
        <v>19</v>
      </c>
      <c r="D119" s="61" t="s">
        <v>352</v>
      </c>
      <c r="E119" s="61">
        <v>75127952.783399999</v>
      </c>
      <c r="F119" s="61">
        <v>0</v>
      </c>
      <c r="G119" s="61">
        <v>59967606.116800003</v>
      </c>
      <c r="H119" s="61">
        <v>6181219.4522000002</v>
      </c>
      <c r="I119" s="61">
        <v>4052866.767</v>
      </c>
      <c r="J119" s="61">
        <v>0</v>
      </c>
      <c r="K119" s="61">
        <f t="shared" si="29"/>
        <v>4052866.767</v>
      </c>
      <c r="L119" s="61">
        <v>147622297.09169999</v>
      </c>
      <c r="M119" s="66">
        <f t="shared" si="21"/>
        <v>292951942.21109998</v>
      </c>
      <c r="N119" s="65"/>
      <c r="O119" s="181"/>
      <c r="P119" s="71">
        <v>14</v>
      </c>
      <c r="Q119" s="179"/>
      <c r="R119" s="72" t="s">
        <v>353</v>
      </c>
      <c r="S119" s="61">
        <v>58523655.359499998</v>
      </c>
      <c r="T119" s="61">
        <v>0</v>
      </c>
      <c r="U119" s="61">
        <v>46713951.107299998</v>
      </c>
      <c r="V119" s="61">
        <v>6153278.6525999997</v>
      </c>
      <c r="W119" s="61">
        <v>3157128.1940000001</v>
      </c>
      <c r="X119" s="61">
        <f t="shared" si="17"/>
        <v>1578564.0970000001</v>
      </c>
      <c r="Y119" s="61">
        <f t="shared" si="28"/>
        <v>1578564.0970000001</v>
      </c>
      <c r="Z119" s="61">
        <v>133461355.837</v>
      </c>
      <c r="AA119" s="66">
        <f t="shared" si="16"/>
        <v>246430805.05340001</v>
      </c>
    </row>
    <row r="120" spans="1:27" ht="24.9" customHeight="1">
      <c r="A120" s="179"/>
      <c r="B120" s="182"/>
      <c r="C120" s="57">
        <v>20</v>
      </c>
      <c r="D120" s="61" t="s">
        <v>354</v>
      </c>
      <c r="E120" s="61">
        <v>84065980.273599997</v>
      </c>
      <c r="F120" s="61">
        <v>0</v>
      </c>
      <c r="G120" s="61">
        <v>67101996.075999998</v>
      </c>
      <c r="H120" s="61">
        <v>7209026.7566999998</v>
      </c>
      <c r="I120" s="61">
        <v>4535039.2905000001</v>
      </c>
      <c r="J120" s="61">
        <v>0</v>
      </c>
      <c r="K120" s="61">
        <f t="shared" si="29"/>
        <v>4535039.2905000001</v>
      </c>
      <c r="L120" s="61">
        <v>174022206.815</v>
      </c>
      <c r="M120" s="66">
        <f t="shared" si="21"/>
        <v>336934249.21179998</v>
      </c>
      <c r="N120" s="65"/>
      <c r="O120" s="181"/>
      <c r="P120" s="71">
        <v>15</v>
      </c>
      <c r="Q120" s="179"/>
      <c r="R120" s="72" t="s">
        <v>355</v>
      </c>
      <c r="S120" s="61">
        <v>66824278.627300002</v>
      </c>
      <c r="T120" s="61">
        <v>0</v>
      </c>
      <c r="U120" s="61">
        <v>53339560.992799997</v>
      </c>
      <c r="V120" s="61">
        <v>6615568.9313000003</v>
      </c>
      <c r="W120" s="61">
        <v>3604915.1886</v>
      </c>
      <c r="X120" s="61">
        <f t="shared" si="17"/>
        <v>1802457.5943</v>
      </c>
      <c r="Y120" s="61">
        <f t="shared" si="28"/>
        <v>1802457.5943</v>
      </c>
      <c r="Z120" s="61">
        <v>145335587.0957</v>
      </c>
      <c r="AA120" s="66">
        <f t="shared" si="16"/>
        <v>273917453.2414</v>
      </c>
    </row>
    <row r="121" spans="1:27" ht="24.9" customHeight="1">
      <c r="A121" s="57"/>
      <c r="B121" s="172" t="s">
        <v>356</v>
      </c>
      <c r="C121" s="173"/>
      <c r="D121" s="62"/>
      <c r="E121" s="62">
        <f>SUM(E101:E120)</f>
        <v>1970852920.3835001</v>
      </c>
      <c r="F121" s="62">
        <f t="shared" ref="F121:G121" si="30">SUM(F101:F120)</f>
        <v>0</v>
      </c>
      <c r="G121" s="62">
        <f t="shared" si="30"/>
        <v>1573147241.0073001</v>
      </c>
      <c r="H121" s="62">
        <f t="shared" ref="H121:M121" si="31">SUM(H101:H120)</f>
        <v>155127700.19350001</v>
      </c>
      <c r="I121" s="62">
        <f t="shared" si="31"/>
        <v>106320004.8417</v>
      </c>
      <c r="J121" s="62">
        <f t="shared" si="31"/>
        <v>0</v>
      </c>
      <c r="K121" s="62">
        <f t="shared" si="31"/>
        <v>106320004.8417</v>
      </c>
      <c r="L121" s="62">
        <f t="shared" si="31"/>
        <v>3761629304.0114999</v>
      </c>
      <c r="M121" s="62">
        <f t="shared" si="31"/>
        <v>7567077170.437499</v>
      </c>
      <c r="N121" s="65"/>
      <c r="O121" s="182"/>
      <c r="P121" s="71">
        <v>16</v>
      </c>
      <c r="Q121" s="179"/>
      <c r="R121" s="72" t="s">
        <v>357</v>
      </c>
      <c r="S121" s="61">
        <v>80880500.996000007</v>
      </c>
      <c r="T121" s="61">
        <v>0</v>
      </c>
      <c r="U121" s="61">
        <v>64559326.410099998</v>
      </c>
      <c r="V121" s="61">
        <v>6857516.2467999998</v>
      </c>
      <c r="W121" s="61">
        <v>4363194.8222000003</v>
      </c>
      <c r="X121" s="61">
        <f t="shared" si="17"/>
        <v>2181597.4111000001</v>
      </c>
      <c r="Y121" s="61">
        <f t="shared" si="28"/>
        <v>2181597.4111000001</v>
      </c>
      <c r="Z121" s="61">
        <v>151550163.7568</v>
      </c>
      <c r="AA121" s="66">
        <f t="shared" si="16"/>
        <v>306029104.82080001</v>
      </c>
    </row>
    <row r="122" spans="1:27" ht="24.9" customHeight="1">
      <c r="A122" s="179">
        <v>6</v>
      </c>
      <c r="B122" s="180" t="s">
        <v>358</v>
      </c>
      <c r="C122" s="57">
        <v>1</v>
      </c>
      <c r="D122" s="61" t="s">
        <v>359</v>
      </c>
      <c r="E122" s="61">
        <v>95463162.929299995</v>
      </c>
      <c r="F122" s="61">
        <v>0</v>
      </c>
      <c r="G122" s="61">
        <v>76199299.210500002</v>
      </c>
      <c r="H122" s="61">
        <v>7883090.3194000004</v>
      </c>
      <c r="I122" s="61">
        <v>5149873.8641999997</v>
      </c>
      <c r="J122" s="61">
        <f>I122/2</f>
        <v>2574936.9320999999</v>
      </c>
      <c r="K122" s="61">
        <f t="shared" si="29"/>
        <v>2574936.9320999999</v>
      </c>
      <c r="L122" s="61">
        <v>206566315.69279999</v>
      </c>
      <c r="M122" s="66">
        <f t="shared" si="21"/>
        <v>388686805.08410001</v>
      </c>
      <c r="N122" s="65"/>
      <c r="O122" s="57"/>
      <c r="P122" s="173" t="s">
        <v>360</v>
      </c>
      <c r="Q122" s="176"/>
      <c r="R122" s="62"/>
      <c r="S122" s="62">
        <f t="shared" ref="S122:W122" si="32">SUM(S106:S121)</f>
        <v>1324569481.7309999</v>
      </c>
      <c r="T122" s="62">
        <f t="shared" si="32"/>
        <v>0</v>
      </c>
      <c r="U122" s="62">
        <f t="shared" si="32"/>
        <v>1057279720.9556</v>
      </c>
      <c r="V122" s="62">
        <f t="shared" si="32"/>
        <v>117408583.25420001</v>
      </c>
      <c r="W122" s="62">
        <f t="shared" si="32"/>
        <v>71455476.080300003</v>
      </c>
      <c r="X122" s="62">
        <f t="shared" ref="X122:AA122" si="33">SUM(X106:X121)</f>
        <v>35727738.040150002</v>
      </c>
      <c r="Y122" s="62">
        <f t="shared" si="33"/>
        <v>35727738.040150002</v>
      </c>
      <c r="Z122" s="62">
        <f t="shared" si="33"/>
        <v>2622282284.152</v>
      </c>
      <c r="AA122" s="62">
        <f t="shared" si="33"/>
        <v>5157267808.1329498</v>
      </c>
    </row>
    <row r="123" spans="1:27" ht="24.9" customHeight="1">
      <c r="A123" s="179"/>
      <c r="B123" s="181"/>
      <c r="C123" s="57">
        <v>2</v>
      </c>
      <c r="D123" s="61" t="s">
        <v>361</v>
      </c>
      <c r="E123" s="61">
        <v>109592205.99259999</v>
      </c>
      <c r="F123" s="61">
        <v>0</v>
      </c>
      <c r="G123" s="61">
        <v>87477190.565599993</v>
      </c>
      <c r="H123" s="61">
        <v>9024357.3067000005</v>
      </c>
      <c r="I123" s="61">
        <v>5912081.8968000002</v>
      </c>
      <c r="J123" s="61">
        <f t="shared" ref="J123:J153" si="34">I123/2</f>
        <v>2956040.9484000001</v>
      </c>
      <c r="K123" s="61">
        <f t="shared" si="29"/>
        <v>2956040.9484000001</v>
      </c>
      <c r="L123" s="61">
        <v>235880512.3346</v>
      </c>
      <c r="M123" s="66">
        <f t="shared" si="21"/>
        <v>444930307.14789999</v>
      </c>
      <c r="N123" s="65"/>
      <c r="O123" s="180">
        <v>24</v>
      </c>
      <c r="P123" s="67">
        <v>1</v>
      </c>
      <c r="Q123" s="180" t="s">
        <v>109</v>
      </c>
      <c r="R123" s="61" t="s">
        <v>362</v>
      </c>
      <c r="S123" s="61">
        <v>113500607.8283</v>
      </c>
      <c r="T123" s="61">
        <v>0</v>
      </c>
      <c r="U123" s="61">
        <v>90596901.580500007</v>
      </c>
      <c r="V123" s="61">
        <v>25954008.6536</v>
      </c>
      <c r="W123" s="61">
        <v>6122925.2822000002</v>
      </c>
      <c r="X123" s="61">
        <v>0</v>
      </c>
      <c r="Y123" s="61">
        <f t="shared" ref="Y123:Y142" si="35">W123-X123</f>
        <v>6122925.2822000002</v>
      </c>
      <c r="Z123" s="61">
        <v>1166053367.3141</v>
      </c>
      <c r="AA123" s="66">
        <f t="shared" si="16"/>
        <v>1402227810.6587</v>
      </c>
    </row>
    <row r="124" spans="1:27" ht="24.9" customHeight="1">
      <c r="A124" s="179"/>
      <c r="B124" s="181"/>
      <c r="C124" s="57">
        <v>3</v>
      </c>
      <c r="D124" s="70" t="s">
        <v>363</v>
      </c>
      <c r="E124" s="61">
        <v>72933729.496800005</v>
      </c>
      <c r="F124" s="61">
        <v>0</v>
      </c>
      <c r="G124" s="61">
        <v>58216163.239600003</v>
      </c>
      <c r="H124" s="61">
        <v>6439804.3985000001</v>
      </c>
      <c r="I124" s="61">
        <v>3934496.7821</v>
      </c>
      <c r="J124" s="61">
        <f t="shared" si="34"/>
        <v>1967248.39105</v>
      </c>
      <c r="K124" s="61">
        <f t="shared" si="29"/>
        <v>1967248.39105</v>
      </c>
      <c r="L124" s="61">
        <v>169494563.18669999</v>
      </c>
      <c r="M124" s="66">
        <f t="shared" si="21"/>
        <v>309051508.71265</v>
      </c>
      <c r="N124" s="65"/>
      <c r="O124" s="181"/>
      <c r="P124" s="67">
        <v>2</v>
      </c>
      <c r="Q124" s="181"/>
      <c r="R124" s="70" t="s">
        <v>364</v>
      </c>
      <c r="S124" s="61">
        <v>145890030.1081</v>
      </c>
      <c r="T124" s="61">
        <v>0</v>
      </c>
      <c r="U124" s="61">
        <v>116450342.88510001</v>
      </c>
      <c r="V124" s="61">
        <v>28956464.473200001</v>
      </c>
      <c r="W124" s="61">
        <v>7870211.1897999998</v>
      </c>
      <c r="X124" s="61">
        <v>0</v>
      </c>
      <c r="Y124" s="61">
        <f t="shared" si="35"/>
        <v>7870211.1897999998</v>
      </c>
      <c r="Z124" s="61">
        <v>1243173428.8625</v>
      </c>
      <c r="AA124" s="66">
        <f t="shared" si="16"/>
        <v>1542340477.5187001</v>
      </c>
    </row>
    <row r="125" spans="1:27" ht="24.9" customHeight="1">
      <c r="A125" s="179"/>
      <c r="B125" s="181"/>
      <c r="C125" s="57">
        <v>4</v>
      </c>
      <c r="D125" s="61" t="s">
        <v>365</v>
      </c>
      <c r="E125" s="61">
        <v>89930583.420300007</v>
      </c>
      <c r="F125" s="61">
        <v>0</v>
      </c>
      <c r="G125" s="61">
        <v>71783159.324900001</v>
      </c>
      <c r="H125" s="61">
        <v>7158239.5210999995</v>
      </c>
      <c r="I125" s="61">
        <v>4851412.2823000001</v>
      </c>
      <c r="J125" s="61">
        <f t="shared" si="34"/>
        <v>2425706.14115</v>
      </c>
      <c r="K125" s="61">
        <f t="shared" si="29"/>
        <v>2425706.14115</v>
      </c>
      <c r="L125" s="61">
        <v>187948044.0063</v>
      </c>
      <c r="M125" s="66">
        <f t="shared" si="21"/>
        <v>359245732.41375005</v>
      </c>
      <c r="N125" s="65"/>
      <c r="O125" s="181"/>
      <c r="P125" s="67">
        <v>3</v>
      </c>
      <c r="Q125" s="181"/>
      <c r="R125" s="61" t="s">
        <v>366</v>
      </c>
      <c r="S125" s="61">
        <v>235275494.15270001</v>
      </c>
      <c r="T125" s="61">
        <v>0</v>
      </c>
      <c r="U125" s="61">
        <v>187798384.48370001</v>
      </c>
      <c r="V125" s="61">
        <v>36907200.965700001</v>
      </c>
      <c r="W125" s="61">
        <v>12692216.359099999</v>
      </c>
      <c r="X125" s="61">
        <v>0</v>
      </c>
      <c r="Y125" s="61">
        <f t="shared" si="35"/>
        <v>12692216.359099999</v>
      </c>
      <c r="Z125" s="61">
        <v>1447393348.9918001</v>
      </c>
      <c r="AA125" s="66">
        <f t="shared" si="16"/>
        <v>1920066644.9530001</v>
      </c>
    </row>
    <row r="126" spans="1:27" ht="24.9" customHeight="1">
      <c r="A126" s="179"/>
      <c r="B126" s="181"/>
      <c r="C126" s="57">
        <v>5</v>
      </c>
      <c r="D126" s="61" t="s">
        <v>367</v>
      </c>
      <c r="E126" s="61">
        <v>94509202.657700002</v>
      </c>
      <c r="F126" s="61">
        <v>0</v>
      </c>
      <c r="G126" s="61">
        <v>75437842.100299999</v>
      </c>
      <c r="H126" s="61">
        <v>7814473.3964</v>
      </c>
      <c r="I126" s="61">
        <v>5098411.3426999999</v>
      </c>
      <c r="J126" s="61">
        <f t="shared" si="34"/>
        <v>2549205.67135</v>
      </c>
      <c r="K126" s="61">
        <f t="shared" si="29"/>
        <v>2549205.67135</v>
      </c>
      <c r="L126" s="61">
        <v>204803844.6877</v>
      </c>
      <c r="M126" s="66">
        <f t="shared" si="21"/>
        <v>385114568.51345003</v>
      </c>
      <c r="N126" s="65"/>
      <c r="O126" s="181"/>
      <c r="P126" s="67">
        <v>4</v>
      </c>
      <c r="Q126" s="181"/>
      <c r="R126" s="61" t="s">
        <v>368</v>
      </c>
      <c r="S126" s="61">
        <v>91955898.972299993</v>
      </c>
      <c r="T126" s="61">
        <v>0</v>
      </c>
      <c r="U126" s="61">
        <v>73399778.982199997</v>
      </c>
      <c r="V126" s="61">
        <v>24055116.0075</v>
      </c>
      <c r="W126" s="61">
        <v>4960670.3387000002</v>
      </c>
      <c r="X126" s="61">
        <v>0</v>
      </c>
      <c r="Y126" s="61">
        <f t="shared" si="35"/>
        <v>4960670.3387000002</v>
      </c>
      <c r="Z126" s="61">
        <v>1117279055.0369999</v>
      </c>
      <c r="AA126" s="66">
        <f t="shared" ref="AA126:AA189" si="36">S126+T126+U126+V126+Y126+Z126</f>
        <v>1311650519.3376999</v>
      </c>
    </row>
    <row r="127" spans="1:27" ht="24.9" customHeight="1">
      <c r="A127" s="179"/>
      <c r="B127" s="181"/>
      <c r="C127" s="57">
        <v>6</v>
      </c>
      <c r="D127" s="61" t="s">
        <v>369</v>
      </c>
      <c r="E127" s="61">
        <v>92917217.284400001</v>
      </c>
      <c r="F127" s="61">
        <v>0</v>
      </c>
      <c r="G127" s="61">
        <v>74167109.326700002</v>
      </c>
      <c r="H127" s="61">
        <v>7911177.3168000001</v>
      </c>
      <c r="I127" s="61">
        <v>5012529.7982999999</v>
      </c>
      <c r="J127" s="61">
        <f t="shared" si="34"/>
        <v>2506264.89915</v>
      </c>
      <c r="K127" s="61">
        <f t="shared" si="29"/>
        <v>2506264.89915</v>
      </c>
      <c r="L127" s="61">
        <v>207287748.7784</v>
      </c>
      <c r="M127" s="66">
        <f t="shared" si="21"/>
        <v>384789517.60545003</v>
      </c>
      <c r="N127" s="65"/>
      <c r="O127" s="181"/>
      <c r="P127" s="67">
        <v>5</v>
      </c>
      <c r="Q127" s="181"/>
      <c r="R127" s="61" t="s">
        <v>370</v>
      </c>
      <c r="S127" s="61">
        <v>77311560.256200001</v>
      </c>
      <c r="T127" s="61">
        <v>0</v>
      </c>
      <c r="U127" s="61">
        <v>61710575.384499997</v>
      </c>
      <c r="V127" s="61">
        <v>22704957.837099999</v>
      </c>
      <c r="W127" s="61">
        <v>4170664.0691999998</v>
      </c>
      <c r="X127" s="61">
        <v>0</v>
      </c>
      <c r="Y127" s="61">
        <f t="shared" si="35"/>
        <v>4170664.0691999998</v>
      </c>
      <c r="Z127" s="61">
        <v>1082599350.3346</v>
      </c>
      <c r="AA127" s="66">
        <f t="shared" si="36"/>
        <v>1248497107.8815999</v>
      </c>
    </row>
    <row r="128" spans="1:27" ht="24.9" customHeight="1">
      <c r="A128" s="179"/>
      <c r="B128" s="181"/>
      <c r="C128" s="57">
        <v>7</v>
      </c>
      <c r="D128" s="61" t="s">
        <v>371</v>
      </c>
      <c r="E128" s="61">
        <v>128371491.43700001</v>
      </c>
      <c r="F128" s="61">
        <v>0</v>
      </c>
      <c r="G128" s="61">
        <v>102466934.74160001</v>
      </c>
      <c r="H128" s="61">
        <v>9682747.5989999995</v>
      </c>
      <c r="I128" s="61">
        <v>6925152.7852999996</v>
      </c>
      <c r="J128" s="61">
        <f t="shared" si="34"/>
        <v>3462576.3926499998</v>
      </c>
      <c r="K128" s="61">
        <f t="shared" si="29"/>
        <v>3462576.3926499998</v>
      </c>
      <c r="L128" s="61">
        <v>252791702.0131</v>
      </c>
      <c r="M128" s="66">
        <f t="shared" si="21"/>
        <v>496775452.18335003</v>
      </c>
      <c r="N128" s="65"/>
      <c r="O128" s="181"/>
      <c r="P128" s="67">
        <v>6</v>
      </c>
      <c r="Q128" s="181"/>
      <c r="R128" s="61" t="s">
        <v>372</v>
      </c>
      <c r="S128" s="61">
        <v>86431472.081200004</v>
      </c>
      <c r="T128" s="61">
        <v>0</v>
      </c>
      <c r="U128" s="61">
        <v>68990146.5678</v>
      </c>
      <c r="V128" s="61">
        <v>23022808.354400001</v>
      </c>
      <c r="W128" s="61">
        <v>4662648.5593999997</v>
      </c>
      <c r="X128" s="61">
        <v>0</v>
      </c>
      <c r="Y128" s="61">
        <f t="shared" si="35"/>
        <v>4662648.5593999997</v>
      </c>
      <c r="Z128" s="61">
        <v>1090763550.8850999</v>
      </c>
      <c r="AA128" s="66">
        <f t="shared" si="36"/>
        <v>1273870626.4478998</v>
      </c>
    </row>
    <row r="129" spans="1:27" ht="24.9" customHeight="1">
      <c r="A129" s="179"/>
      <c r="B129" s="182"/>
      <c r="C129" s="57">
        <v>8</v>
      </c>
      <c r="D129" s="61" t="s">
        <v>373</v>
      </c>
      <c r="E129" s="61">
        <v>118491685.1636</v>
      </c>
      <c r="F129" s="61">
        <v>0</v>
      </c>
      <c r="G129" s="61">
        <v>94580811.013099998</v>
      </c>
      <c r="H129" s="61">
        <v>10137215.8431</v>
      </c>
      <c r="I129" s="61">
        <v>6392174.8853000002</v>
      </c>
      <c r="J129" s="61">
        <f t="shared" si="34"/>
        <v>3196087.4426500001</v>
      </c>
      <c r="K129" s="61">
        <f t="shared" si="29"/>
        <v>3196087.4426500001</v>
      </c>
      <c r="L129" s="61">
        <v>264465019.146</v>
      </c>
      <c r="M129" s="66">
        <f t="shared" si="21"/>
        <v>490870818.60845</v>
      </c>
      <c r="N129" s="65"/>
      <c r="O129" s="181"/>
      <c r="P129" s="67">
        <v>7</v>
      </c>
      <c r="Q129" s="181"/>
      <c r="R129" s="61" t="s">
        <v>374</v>
      </c>
      <c r="S129" s="61">
        <v>79357296.178900003</v>
      </c>
      <c r="T129" s="61">
        <v>0</v>
      </c>
      <c r="U129" s="61">
        <v>63343494.710600004</v>
      </c>
      <c r="V129" s="61">
        <v>22223407.137699999</v>
      </c>
      <c r="W129" s="61">
        <v>4281023.7267000005</v>
      </c>
      <c r="X129" s="61">
        <v>0</v>
      </c>
      <c r="Y129" s="61">
        <f t="shared" si="35"/>
        <v>4281023.7267000005</v>
      </c>
      <c r="Z129" s="61">
        <v>1070230402.4439</v>
      </c>
      <c r="AA129" s="66">
        <f t="shared" si="36"/>
        <v>1239435624.1977999</v>
      </c>
    </row>
    <row r="130" spans="1:27" ht="24.9" customHeight="1">
      <c r="A130" s="57"/>
      <c r="B130" s="172" t="s">
        <v>375</v>
      </c>
      <c r="C130" s="173"/>
      <c r="D130" s="62"/>
      <c r="E130" s="62">
        <f>SUM(E122:E129)</f>
        <v>802209278.38170004</v>
      </c>
      <c r="F130" s="62">
        <f t="shared" ref="F130:M130" si="37">SUM(F122:F129)</f>
        <v>0</v>
      </c>
      <c r="G130" s="62">
        <f t="shared" si="37"/>
        <v>640328509.52230012</v>
      </c>
      <c r="H130" s="62">
        <f t="shared" si="37"/>
        <v>66051105.70099999</v>
      </c>
      <c r="I130" s="62">
        <f t="shared" si="37"/>
        <v>43276133.637000002</v>
      </c>
      <c r="J130" s="62">
        <f t="shared" si="37"/>
        <v>21638066.818500001</v>
      </c>
      <c r="K130" s="62">
        <f t="shared" si="37"/>
        <v>21638066.818500001</v>
      </c>
      <c r="L130" s="62">
        <f t="shared" si="37"/>
        <v>1729237749.8455999</v>
      </c>
      <c r="M130" s="62">
        <f t="shared" si="37"/>
        <v>3259464710.2691002</v>
      </c>
      <c r="N130" s="65"/>
      <c r="O130" s="181"/>
      <c r="P130" s="67">
        <v>8</v>
      </c>
      <c r="Q130" s="181"/>
      <c r="R130" s="61" t="s">
        <v>376</v>
      </c>
      <c r="S130" s="61">
        <v>95736135.436700001</v>
      </c>
      <c r="T130" s="61">
        <v>0</v>
      </c>
      <c r="U130" s="61">
        <v>76417187.588799998</v>
      </c>
      <c r="V130" s="61">
        <v>23648196.089899998</v>
      </c>
      <c r="W130" s="61">
        <v>5164599.6908</v>
      </c>
      <c r="X130" s="61">
        <v>0</v>
      </c>
      <c r="Y130" s="61">
        <f t="shared" si="35"/>
        <v>5164599.6908</v>
      </c>
      <c r="Z130" s="61">
        <v>1106827048.0871999</v>
      </c>
      <c r="AA130" s="66">
        <f t="shared" si="36"/>
        <v>1307793166.8934</v>
      </c>
    </row>
    <row r="131" spans="1:27" ht="24.9" customHeight="1">
      <c r="A131" s="179">
        <v>7</v>
      </c>
      <c r="B131" s="180" t="s">
        <v>377</v>
      </c>
      <c r="C131" s="57">
        <v>1</v>
      </c>
      <c r="D131" s="61" t="s">
        <v>378</v>
      </c>
      <c r="E131" s="61">
        <v>94416364.606399998</v>
      </c>
      <c r="F131" s="61">
        <v>0</v>
      </c>
      <c r="G131" s="61">
        <v>75363738.181700006</v>
      </c>
      <c r="H131" s="61">
        <v>7110611.2385999998</v>
      </c>
      <c r="I131" s="61">
        <v>5093403.0837000003</v>
      </c>
      <c r="J131" s="61">
        <f t="shared" si="34"/>
        <v>2546701.5418500002</v>
      </c>
      <c r="K131" s="61">
        <f t="shared" ref="K131:K153" si="38">I131-J131</f>
        <v>2546701.5418500002</v>
      </c>
      <c r="L131" s="61">
        <v>168715793.92910001</v>
      </c>
      <c r="M131" s="66">
        <f t="shared" si="21"/>
        <v>348153209.49765003</v>
      </c>
      <c r="N131" s="65"/>
      <c r="O131" s="181"/>
      <c r="P131" s="67">
        <v>9</v>
      </c>
      <c r="Q131" s="181"/>
      <c r="R131" s="61" t="s">
        <v>379</v>
      </c>
      <c r="S131" s="61">
        <v>63926518.9745</v>
      </c>
      <c r="T131" s="61">
        <v>0</v>
      </c>
      <c r="U131" s="61">
        <v>51026550.947499998</v>
      </c>
      <c r="V131" s="61">
        <v>21367162.231600001</v>
      </c>
      <c r="W131" s="61">
        <v>3448592.0976</v>
      </c>
      <c r="X131" s="61">
        <v>0</v>
      </c>
      <c r="Y131" s="61">
        <f t="shared" si="35"/>
        <v>3448592.0976</v>
      </c>
      <c r="Z131" s="61">
        <v>1048237186.2797</v>
      </c>
      <c r="AA131" s="66">
        <f t="shared" si="36"/>
        <v>1188006010.5309</v>
      </c>
    </row>
    <row r="132" spans="1:27" ht="24.9" customHeight="1">
      <c r="A132" s="179"/>
      <c r="B132" s="181"/>
      <c r="C132" s="57">
        <v>2</v>
      </c>
      <c r="D132" s="61" t="s">
        <v>380</v>
      </c>
      <c r="E132" s="61">
        <v>83308155.829699993</v>
      </c>
      <c r="F132" s="61">
        <v>0</v>
      </c>
      <c r="G132" s="61">
        <v>66497095.821599998</v>
      </c>
      <c r="H132" s="61">
        <v>6261987.4585999995</v>
      </c>
      <c r="I132" s="61">
        <v>4494157.5494999997</v>
      </c>
      <c r="J132" s="61">
        <f t="shared" si="34"/>
        <v>2247078.7747499999</v>
      </c>
      <c r="K132" s="61">
        <f t="shared" si="38"/>
        <v>2247078.7747499999</v>
      </c>
      <c r="L132" s="61">
        <v>146918331.42519999</v>
      </c>
      <c r="M132" s="66">
        <f t="shared" si="21"/>
        <v>305232649.30984998</v>
      </c>
      <c r="N132" s="65"/>
      <c r="O132" s="181"/>
      <c r="P132" s="67">
        <v>10</v>
      </c>
      <c r="Q132" s="181"/>
      <c r="R132" s="61" t="s">
        <v>381</v>
      </c>
      <c r="S132" s="61">
        <v>109001151.138</v>
      </c>
      <c r="T132" s="61">
        <v>0</v>
      </c>
      <c r="U132" s="61">
        <v>87005406.849900007</v>
      </c>
      <c r="V132" s="61">
        <v>25524586.992800001</v>
      </c>
      <c r="W132" s="61">
        <v>5880196.7396</v>
      </c>
      <c r="X132" s="61">
        <v>0</v>
      </c>
      <c r="Y132" s="61">
        <f t="shared" si="35"/>
        <v>5880196.7396</v>
      </c>
      <c r="Z132" s="61">
        <v>1155023388.2212999</v>
      </c>
      <c r="AA132" s="66">
        <f t="shared" si="36"/>
        <v>1382434729.9415998</v>
      </c>
    </row>
    <row r="133" spans="1:27" ht="24.9" customHeight="1">
      <c r="A133" s="179"/>
      <c r="B133" s="181"/>
      <c r="C133" s="57">
        <v>3</v>
      </c>
      <c r="D133" s="61" t="s">
        <v>382</v>
      </c>
      <c r="E133" s="61">
        <v>80667062.948100001</v>
      </c>
      <c r="F133" s="61">
        <v>0</v>
      </c>
      <c r="G133" s="61">
        <v>64388958.812899999</v>
      </c>
      <c r="H133" s="61">
        <v>6010744.7801000001</v>
      </c>
      <c r="I133" s="61">
        <v>4351680.6528000003</v>
      </c>
      <c r="J133" s="61">
        <f t="shared" si="34"/>
        <v>2175840.3264000001</v>
      </c>
      <c r="K133" s="61">
        <f t="shared" si="38"/>
        <v>2175840.3264000001</v>
      </c>
      <c r="L133" s="61">
        <v>140464997.22409999</v>
      </c>
      <c r="M133" s="66">
        <f t="shared" si="21"/>
        <v>293707604.0916</v>
      </c>
      <c r="N133" s="65"/>
      <c r="O133" s="181"/>
      <c r="P133" s="67">
        <v>11</v>
      </c>
      <c r="Q133" s="181"/>
      <c r="R133" s="61" t="s">
        <v>383</v>
      </c>
      <c r="S133" s="61">
        <v>94226102.881300002</v>
      </c>
      <c r="T133" s="61">
        <v>0</v>
      </c>
      <c r="U133" s="61">
        <v>75211870.071700007</v>
      </c>
      <c r="V133" s="61">
        <v>23988548.350400001</v>
      </c>
      <c r="W133" s="61">
        <v>5083139.1886</v>
      </c>
      <c r="X133" s="61">
        <v>0</v>
      </c>
      <c r="Y133" s="61">
        <f t="shared" si="35"/>
        <v>5083139.1886</v>
      </c>
      <c r="Z133" s="61">
        <v>1115569220.7807</v>
      </c>
      <c r="AA133" s="66">
        <f t="shared" si="36"/>
        <v>1314078881.2727001</v>
      </c>
    </row>
    <row r="134" spans="1:27" ht="24.9" customHeight="1">
      <c r="A134" s="179"/>
      <c r="B134" s="181"/>
      <c r="C134" s="57">
        <v>4</v>
      </c>
      <c r="D134" s="61" t="s">
        <v>384</v>
      </c>
      <c r="E134" s="61">
        <v>95629748.710199997</v>
      </c>
      <c r="F134" s="61">
        <v>0</v>
      </c>
      <c r="G134" s="61">
        <v>76332269.032199994</v>
      </c>
      <c r="H134" s="61">
        <v>7443302.1913000001</v>
      </c>
      <c r="I134" s="61">
        <v>5158860.5323000001</v>
      </c>
      <c r="J134" s="61">
        <f t="shared" si="34"/>
        <v>2579430.26615</v>
      </c>
      <c r="K134" s="61">
        <f t="shared" si="38"/>
        <v>2579430.26615</v>
      </c>
      <c r="L134" s="61">
        <v>177261180.8691</v>
      </c>
      <c r="M134" s="66">
        <f t="shared" si="21"/>
        <v>359245931.06895</v>
      </c>
      <c r="N134" s="65"/>
      <c r="O134" s="181"/>
      <c r="P134" s="67">
        <v>12</v>
      </c>
      <c r="Q134" s="181"/>
      <c r="R134" s="61" t="s">
        <v>385</v>
      </c>
      <c r="S134" s="61">
        <v>129556217.91949999</v>
      </c>
      <c r="T134" s="61">
        <v>0</v>
      </c>
      <c r="U134" s="61">
        <v>103412590.8978</v>
      </c>
      <c r="V134" s="61">
        <v>26967658.611400001</v>
      </c>
      <c r="W134" s="61">
        <v>6989064.2644999996</v>
      </c>
      <c r="X134" s="61">
        <v>0</v>
      </c>
      <c r="Y134" s="61">
        <f t="shared" si="35"/>
        <v>6989064.2644999996</v>
      </c>
      <c r="Z134" s="61">
        <v>1192089636.2307999</v>
      </c>
      <c r="AA134" s="66">
        <f t="shared" si="36"/>
        <v>1459015167.9239998</v>
      </c>
    </row>
    <row r="135" spans="1:27" ht="24.9" customHeight="1">
      <c r="A135" s="179"/>
      <c r="B135" s="181"/>
      <c r="C135" s="57">
        <v>5</v>
      </c>
      <c r="D135" s="61" t="s">
        <v>386</v>
      </c>
      <c r="E135" s="61">
        <v>124112524.723</v>
      </c>
      <c r="F135" s="61">
        <v>0</v>
      </c>
      <c r="G135" s="61">
        <v>99067400.628099993</v>
      </c>
      <c r="H135" s="61">
        <v>9522235.5712000001</v>
      </c>
      <c r="I135" s="61">
        <v>6695397.7604999999</v>
      </c>
      <c r="J135" s="61">
        <f t="shared" si="34"/>
        <v>3347698.8802499999</v>
      </c>
      <c r="K135" s="61">
        <f t="shared" si="38"/>
        <v>3347698.8802499999</v>
      </c>
      <c r="L135" s="61">
        <v>230659958.352</v>
      </c>
      <c r="M135" s="66">
        <f t="shared" si="21"/>
        <v>466709818.15455002</v>
      </c>
      <c r="N135" s="65"/>
      <c r="O135" s="181"/>
      <c r="P135" s="67">
        <v>13</v>
      </c>
      <c r="Q135" s="181"/>
      <c r="R135" s="61" t="s">
        <v>387</v>
      </c>
      <c r="S135" s="61">
        <v>140171456.5695</v>
      </c>
      <c r="T135" s="61">
        <v>0</v>
      </c>
      <c r="U135" s="61">
        <v>111885741.39139999</v>
      </c>
      <c r="V135" s="61">
        <v>28705837.913899999</v>
      </c>
      <c r="W135" s="61">
        <v>7561715.9387999997</v>
      </c>
      <c r="X135" s="61">
        <v>0</v>
      </c>
      <c r="Y135" s="61">
        <f t="shared" si="35"/>
        <v>7561715.9387999997</v>
      </c>
      <c r="Z135" s="61">
        <v>1236735920.0890999</v>
      </c>
      <c r="AA135" s="66">
        <f t="shared" si="36"/>
        <v>1525060671.9026999</v>
      </c>
    </row>
    <row r="136" spans="1:27" ht="24.9" customHeight="1">
      <c r="A136" s="179"/>
      <c r="B136" s="181"/>
      <c r="C136" s="57">
        <v>6</v>
      </c>
      <c r="D136" s="61" t="s">
        <v>388</v>
      </c>
      <c r="E136" s="61">
        <v>101401488.2764</v>
      </c>
      <c r="F136" s="61">
        <v>0</v>
      </c>
      <c r="G136" s="61">
        <v>80939307.984999999</v>
      </c>
      <c r="H136" s="61">
        <v>7280941.3986999998</v>
      </c>
      <c r="I136" s="61">
        <v>5470223.8879000004</v>
      </c>
      <c r="J136" s="61">
        <f t="shared" si="34"/>
        <v>2735111.9439500002</v>
      </c>
      <c r="K136" s="61">
        <f t="shared" si="38"/>
        <v>2735111.9439500002</v>
      </c>
      <c r="L136" s="61">
        <v>173090836.6327</v>
      </c>
      <c r="M136" s="66">
        <f t="shared" si="21"/>
        <v>365447686.23675001</v>
      </c>
      <c r="N136" s="65"/>
      <c r="O136" s="181"/>
      <c r="P136" s="67">
        <v>14</v>
      </c>
      <c r="Q136" s="181"/>
      <c r="R136" s="61" t="s">
        <v>389</v>
      </c>
      <c r="S136" s="61">
        <v>75456462.390900001</v>
      </c>
      <c r="T136" s="61">
        <v>0</v>
      </c>
      <c r="U136" s="61">
        <v>60229824.559</v>
      </c>
      <c r="V136" s="61">
        <v>22598811.220899999</v>
      </c>
      <c r="W136" s="61">
        <v>4070588.6085000001</v>
      </c>
      <c r="X136" s="61">
        <v>0</v>
      </c>
      <c r="Y136" s="61">
        <f t="shared" si="35"/>
        <v>4070588.6085000001</v>
      </c>
      <c r="Z136" s="61">
        <v>1079872904.3625</v>
      </c>
      <c r="AA136" s="66">
        <f t="shared" si="36"/>
        <v>1242228591.1417999</v>
      </c>
    </row>
    <row r="137" spans="1:27" ht="24.9" customHeight="1">
      <c r="A137" s="179"/>
      <c r="B137" s="181"/>
      <c r="C137" s="57">
        <v>7</v>
      </c>
      <c r="D137" s="61" t="s">
        <v>390</v>
      </c>
      <c r="E137" s="61">
        <v>96188777.303599998</v>
      </c>
      <c r="F137" s="61">
        <v>0</v>
      </c>
      <c r="G137" s="61">
        <v>76778489.184</v>
      </c>
      <c r="H137" s="61">
        <v>6906555.2515000002</v>
      </c>
      <c r="I137" s="61">
        <v>5189017.9945999999</v>
      </c>
      <c r="J137" s="61">
        <f t="shared" si="34"/>
        <v>2594508.9972999999</v>
      </c>
      <c r="K137" s="61">
        <f t="shared" si="38"/>
        <v>2594508.9972999999</v>
      </c>
      <c r="L137" s="61">
        <v>163474481.07300001</v>
      </c>
      <c r="M137" s="66">
        <f t="shared" si="21"/>
        <v>345942811.80940002</v>
      </c>
      <c r="N137" s="65"/>
      <c r="O137" s="181"/>
      <c r="P137" s="67">
        <v>15</v>
      </c>
      <c r="Q137" s="181"/>
      <c r="R137" s="61" t="s">
        <v>391</v>
      </c>
      <c r="S137" s="61">
        <v>91050340.347000003</v>
      </c>
      <c r="T137" s="61">
        <v>0</v>
      </c>
      <c r="U137" s="61">
        <v>72676956.371700004</v>
      </c>
      <c r="V137" s="61">
        <v>24049142.330499999</v>
      </c>
      <c r="W137" s="61">
        <v>4911818.9014999997</v>
      </c>
      <c r="X137" s="61">
        <v>0</v>
      </c>
      <c r="Y137" s="61">
        <f t="shared" si="35"/>
        <v>4911818.9014999997</v>
      </c>
      <c r="Z137" s="61">
        <v>1117125617.1942999</v>
      </c>
      <c r="AA137" s="66">
        <f t="shared" si="36"/>
        <v>1309813875.145</v>
      </c>
    </row>
    <row r="138" spans="1:27" ht="24.9" customHeight="1">
      <c r="A138" s="179"/>
      <c r="B138" s="181"/>
      <c r="C138" s="57">
        <v>8</v>
      </c>
      <c r="D138" s="61" t="s">
        <v>392</v>
      </c>
      <c r="E138" s="61">
        <v>82660066.434100002</v>
      </c>
      <c r="F138" s="61">
        <v>0</v>
      </c>
      <c r="G138" s="61">
        <v>65979786.775200002</v>
      </c>
      <c r="H138" s="61">
        <v>6350681.8299000002</v>
      </c>
      <c r="I138" s="61">
        <v>4459195.5963000003</v>
      </c>
      <c r="J138" s="61">
        <f t="shared" si="34"/>
        <v>2229597.7981500002</v>
      </c>
      <c r="K138" s="61">
        <f t="shared" si="38"/>
        <v>2229597.7981500002</v>
      </c>
      <c r="L138" s="61">
        <v>149196504.95539999</v>
      </c>
      <c r="M138" s="66">
        <f t="shared" si="21"/>
        <v>306416637.79275</v>
      </c>
      <c r="N138" s="65"/>
      <c r="O138" s="181"/>
      <c r="P138" s="67">
        <v>16</v>
      </c>
      <c r="Q138" s="181"/>
      <c r="R138" s="61" t="s">
        <v>393</v>
      </c>
      <c r="S138" s="61">
        <v>136309200.0997</v>
      </c>
      <c r="T138" s="61">
        <v>0</v>
      </c>
      <c r="U138" s="61">
        <v>108802863.8986</v>
      </c>
      <c r="V138" s="61">
        <v>28272090.024999999</v>
      </c>
      <c r="W138" s="61">
        <v>7353361.9199999999</v>
      </c>
      <c r="X138" s="61">
        <v>0</v>
      </c>
      <c r="Y138" s="61">
        <f t="shared" si="35"/>
        <v>7353361.9199999999</v>
      </c>
      <c r="Z138" s="61">
        <v>1225594818.9712999</v>
      </c>
      <c r="AA138" s="66">
        <f t="shared" si="36"/>
        <v>1506332334.9145999</v>
      </c>
    </row>
    <row r="139" spans="1:27" ht="24.9" customHeight="1">
      <c r="A139" s="179"/>
      <c r="B139" s="181"/>
      <c r="C139" s="57">
        <v>9</v>
      </c>
      <c r="D139" s="61" t="s">
        <v>394</v>
      </c>
      <c r="E139" s="61">
        <v>104420983.4686</v>
      </c>
      <c r="F139" s="61">
        <v>0</v>
      </c>
      <c r="G139" s="61">
        <v>83349488.106399998</v>
      </c>
      <c r="H139" s="61">
        <v>7724533.8002000004</v>
      </c>
      <c r="I139" s="61">
        <v>5633114.1473000003</v>
      </c>
      <c r="J139" s="61">
        <f t="shared" si="34"/>
        <v>2816557.0736500002</v>
      </c>
      <c r="K139" s="61">
        <f t="shared" si="38"/>
        <v>2816557.0736500002</v>
      </c>
      <c r="L139" s="61">
        <v>184484800.56310001</v>
      </c>
      <c r="M139" s="66">
        <f t="shared" si="21"/>
        <v>382796363.01195002</v>
      </c>
      <c r="N139" s="65"/>
      <c r="O139" s="181"/>
      <c r="P139" s="67">
        <v>17</v>
      </c>
      <c r="Q139" s="181"/>
      <c r="R139" s="61" t="s">
        <v>395</v>
      </c>
      <c r="S139" s="61">
        <v>132263407.2746</v>
      </c>
      <c r="T139" s="61">
        <v>0</v>
      </c>
      <c r="U139" s="61">
        <v>105573486.52869999</v>
      </c>
      <c r="V139" s="61">
        <v>27804134.128800001</v>
      </c>
      <c r="W139" s="61">
        <v>7135106.8141000001</v>
      </c>
      <c r="X139" s="61">
        <v>0</v>
      </c>
      <c r="Y139" s="61">
        <f t="shared" si="35"/>
        <v>7135106.8141000001</v>
      </c>
      <c r="Z139" s="61">
        <v>1213575062.5836999</v>
      </c>
      <c r="AA139" s="66">
        <f t="shared" si="36"/>
        <v>1486351197.3299</v>
      </c>
    </row>
    <row r="140" spans="1:27" ht="24.9" customHeight="1">
      <c r="A140" s="179"/>
      <c r="B140" s="181"/>
      <c r="C140" s="57">
        <v>10</v>
      </c>
      <c r="D140" s="61" t="s">
        <v>396</v>
      </c>
      <c r="E140" s="61">
        <v>98794087.998999998</v>
      </c>
      <c r="F140" s="61">
        <v>0</v>
      </c>
      <c r="G140" s="61">
        <v>78858064.625799999</v>
      </c>
      <c r="H140" s="61">
        <v>7737311.5757999998</v>
      </c>
      <c r="I140" s="61">
        <v>5329564.5788000003</v>
      </c>
      <c r="J140" s="61">
        <f t="shared" si="34"/>
        <v>2664782.2894000001</v>
      </c>
      <c r="K140" s="61">
        <f t="shared" si="38"/>
        <v>2664782.2894000001</v>
      </c>
      <c r="L140" s="61">
        <v>184813006.17289999</v>
      </c>
      <c r="M140" s="66">
        <f t="shared" si="21"/>
        <v>372867252.66289997</v>
      </c>
      <c r="N140" s="65"/>
      <c r="O140" s="181"/>
      <c r="P140" s="67">
        <v>18</v>
      </c>
      <c r="Q140" s="181"/>
      <c r="R140" s="61" t="s">
        <v>397</v>
      </c>
      <c r="S140" s="61">
        <v>135051999.778</v>
      </c>
      <c r="T140" s="61">
        <v>0</v>
      </c>
      <c r="U140" s="61">
        <v>107799358.6664</v>
      </c>
      <c r="V140" s="61">
        <v>28118060.234900001</v>
      </c>
      <c r="W140" s="61">
        <v>7285540.7533</v>
      </c>
      <c r="X140" s="61">
        <v>0</v>
      </c>
      <c r="Y140" s="61">
        <f t="shared" si="35"/>
        <v>7285540.7533</v>
      </c>
      <c r="Z140" s="61">
        <v>1221638462.0402</v>
      </c>
      <c r="AA140" s="66">
        <f t="shared" si="36"/>
        <v>1499893421.4728</v>
      </c>
    </row>
    <row r="141" spans="1:27" ht="24.9" customHeight="1">
      <c r="A141" s="179"/>
      <c r="B141" s="181"/>
      <c r="C141" s="57">
        <v>11</v>
      </c>
      <c r="D141" s="61" t="s">
        <v>398</v>
      </c>
      <c r="E141" s="61">
        <v>113112637.27860001</v>
      </c>
      <c r="F141" s="61">
        <v>0</v>
      </c>
      <c r="G141" s="61">
        <v>90287221.039000005</v>
      </c>
      <c r="H141" s="61">
        <v>8045706.0033999998</v>
      </c>
      <c r="I141" s="61">
        <v>6101995.7495999997</v>
      </c>
      <c r="J141" s="61">
        <f t="shared" si="34"/>
        <v>3050997.8747999999</v>
      </c>
      <c r="K141" s="61">
        <f t="shared" si="38"/>
        <v>3050997.8747999999</v>
      </c>
      <c r="L141" s="61">
        <v>192734320.8109</v>
      </c>
      <c r="M141" s="66">
        <f t="shared" si="21"/>
        <v>407230883.00670004</v>
      </c>
      <c r="N141" s="65"/>
      <c r="O141" s="181"/>
      <c r="P141" s="67">
        <v>19</v>
      </c>
      <c r="Q141" s="181"/>
      <c r="R141" s="61" t="s">
        <v>399</v>
      </c>
      <c r="S141" s="61">
        <v>104450093.839</v>
      </c>
      <c r="T141" s="61">
        <v>0</v>
      </c>
      <c r="U141" s="61">
        <v>83372724.187800005</v>
      </c>
      <c r="V141" s="61">
        <v>25186993.874600001</v>
      </c>
      <c r="W141" s="61">
        <v>5634684.5407999996</v>
      </c>
      <c r="X141" s="61">
        <v>0</v>
      </c>
      <c r="Y141" s="61">
        <f t="shared" si="35"/>
        <v>5634684.5407999996</v>
      </c>
      <c r="Z141" s="61">
        <v>1146352085.9216001</v>
      </c>
      <c r="AA141" s="66">
        <f t="shared" si="36"/>
        <v>1364996582.3638</v>
      </c>
    </row>
    <row r="142" spans="1:27" ht="24.9" customHeight="1">
      <c r="A142" s="179"/>
      <c r="B142" s="181"/>
      <c r="C142" s="57">
        <v>12</v>
      </c>
      <c r="D142" s="61" t="s">
        <v>400</v>
      </c>
      <c r="E142" s="61">
        <v>86863842.982700005</v>
      </c>
      <c r="F142" s="61">
        <v>0</v>
      </c>
      <c r="G142" s="61">
        <v>69335267.750499994</v>
      </c>
      <c r="H142" s="61">
        <v>6979096.5856999997</v>
      </c>
      <c r="I142" s="61">
        <v>4685973.3219999997</v>
      </c>
      <c r="J142" s="61">
        <f t="shared" si="34"/>
        <v>2342986.6609999998</v>
      </c>
      <c r="K142" s="61">
        <f t="shared" si="38"/>
        <v>2342986.6609999998</v>
      </c>
      <c r="L142" s="61">
        <v>165337753.17199999</v>
      </c>
      <c r="M142" s="66">
        <f t="shared" si="21"/>
        <v>330858947.15190005</v>
      </c>
      <c r="N142" s="65"/>
      <c r="O142" s="182"/>
      <c r="P142" s="67">
        <v>20</v>
      </c>
      <c r="Q142" s="182"/>
      <c r="R142" s="61" t="s">
        <v>401</v>
      </c>
      <c r="S142" s="61">
        <v>119477616.7975</v>
      </c>
      <c r="T142" s="61">
        <v>0</v>
      </c>
      <c r="U142" s="61">
        <v>95367787.866400003</v>
      </c>
      <c r="V142" s="61">
        <v>26543822.204599999</v>
      </c>
      <c r="W142" s="61">
        <v>6445362.1398999998</v>
      </c>
      <c r="X142" s="61">
        <v>0</v>
      </c>
      <c r="Y142" s="61">
        <f t="shared" si="35"/>
        <v>6445362.1398999998</v>
      </c>
      <c r="Z142" s="61">
        <v>1181203118.0806999</v>
      </c>
      <c r="AA142" s="66">
        <f t="shared" si="36"/>
        <v>1429037707.0890999</v>
      </c>
    </row>
    <row r="143" spans="1:27" ht="24.9" customHeight="1">
      <c r="A143" s="179"/>
      <c r="B143" s="181"/>
      <c r="C143" s="57">
        <v>13</v>
      </c>
      <c r="D143" s="61" t="s">
        <v>402</v>
      </c>
      <c r="E143" s="61">
        <v>104343892.153</v>
      </c>
      <c r="F143" s="61">
        <v>0</v>
      </c>
      <c r="G143" s="61">
        <v>83287953.331699997</v>
      </c>
      <c r="H143" s="61">
        <v>8698002.0735999998</v>
      </c>
      <c r="I143" s="61">
        <v>5628955.3645000001</v>
      </c>
      <c r="J143" s="61">
        <f t="shared" si="34"/>
        <v>2814477.6822500001</v>
      </c>
      <c r="K143" s="61">
        <f t="shared" si="38"/>
        <v>2814477.6822500001</v>
      </c>
      <c r="L143" s="61">
        <v>209488976.36739999</v>
      </c>
      <c r="M143" s="66">
        <f t="shared" ref="M143:M206" si="39">E143+F143+G143+H143+K143+L143</f>
        <v>408633301.60794997</v>
      </c>
      <c r="N143" s="65"/>
      <c r="O143" s="57"/>
      <c r="P143" s="173" t="s">
        <v>403</v>
      </c>
      <c r="Q143" s="176"/>
      <c r="R143" s="62"/>
      <c r="S143" s="62">
        <f t="shared" ref="S143:W143" si="40">SUM(S123:S142)</f>
        <v>2256399063.0238996</v>
      </c>
      <c r="T143" s="62">
        <f t="shared" si="40"/>
        <v>0</v>
      </c>
      <c r="U143" s="62">
        <f t="shared" si="40"/>
        <v>1801071974.4201</v>
      </c>
      <c r="V143" s="62">
        <f t="shared" si="40"/>
        <v>516599007.63849992</v>
      </c>
      <c r="W143" s="62">
        <f t="shared" si="40"/>
        <v>121724131.12310003</v>
      </c>
      <c r="X143" s="62">
        <f t="shared" ref="X143:AA143" si="41">SUM(X123:X142)</f>
        <v>0</v>
      </c>
      <c r="Y143" s="62">
        <f t="shared" si="41"/>
        <v>121724131.12310003</v>
      </c>
      <c r="Z143" s="62">
        <f t="shared" si="41"/>
        <v>23257336972.712093</v>
      </c>
      <c r="AA143" s="62">
        <f t="shared" si="41"/>
        <v>27953131148.917702</v>
      </c>
    </row>
    <row r="144" spans="1:27" ht="24.9" customHeight="1">
      <c r="A144" s="179"/>
      <c r="B144" s="181"/>
      <c r="C144" s="57">
        <v>14</v>
      </c>
      <c r="D144" s="61" t="s">
        <v>404</v>
      </c>
      <c r="E144" s="61">
        <v>77079250.654899999</v>
      </c>
      <c r="F144" s="61">
        <v>0</v>
      </c>
      <c r="G144" s="61">
        <v>61525144.394299999</v>
      </c>
      <c r="H144" s="61">
        <v>6038738.0202000001</v>
      </c>
      <c r="I144" s="61">
        <v>4158131.8514</v>
      </c>
      <c r="J144" s="61">
        <f t="shared" si="34"/>
        <v>2079065.9257</v>
      </c>
      <c r="K144" s="61">
        <f t="shared" si="38"/>
        <v>2079065.9257</v>
      </c>
      <c r="L144" s="61">
        <v>141184022.09240001</v>
      </c>
      <c r="M144" s="66">
        <f t="shared" si="39"/>
        <v>287906221.08750004</v>
      </c>
      <c r="N144" s="65"/>
      <c r="O144" s="180">
        <v>25</v>
      </c>
      <c r="P144" s="67">
        <v>1</v>
      </c>
      <c r="Q144" s="180" t="s">
        <v>110</v>
      </c>
      <c r="R144" s="61" t="s">
        <v>405</v>
      </c>
      <c r="S144" s="61">
        <v>78174358.949399993</v>
      </c>
      <c r="T144" s="61">
        <v>0</v>
      </c>
      <c r="U144" s="61">
        <v>62399266.747400001</v>
      </c>
      <c r="V144" s="61">
        <v>6842678.3689000001</v>
      </c>
      <c r="W144" s="61">
        <v>4217208.7708999999</v>
      </c>
      <c r="X144" s="61"/>
      <c r="Y144" s="61">
        <f t="shared" ref="Y144:Y207" si="42">W144-X144</f>
        <v>4217208.7708999999</v>
      </c>
      <c r="Z144" s="61">
        <v>150016420.9804</v>
      </c>
      <c r="AA144" s="66">
        <f t="shared" si="36"/>
        <v>301649933.81700003</v>
      </c>
    </row>
    <row r="145" spans="1:27" ht="24.9" customHeight="1">
      <c r="A145" s="179"/>
      <c r="B145" s="181"/>
      <c r="C145" s="57">
        <v>15</v>
      </c>
      <c r="D145" s="61" t="s">
        <v>406</v>
      </c>
      <c r="E145" s="61">
        <v>80973383.7949</v>
      </c>
      <c r="F145" s="61">
        <v>0</v>
      </c>
      <c r="G145" s="61">
        <v>64633466.046300001</v>
      </c>
      <c r="H145" s="61">
        <v>6438572.5674999999</v>
      </c>
      <c r="I145" s="61">
        <v>4368205.4951999998</v>
      </c>
      <c r="J145" s="61">
        <f t="shared" si="34"/>
        <v>2184102.7475999999</v>
      </c>
      <c r="K145" s="61">
        <f t="shared" si="38"/>
        <v>2184102.7475999999</v>
      </c>
      <c r="L145" s="61">
        <v>151454036.6234</v>
      </c>
      <c r="M145" s="66">
        <f t="shared" si="39"/>
        <v>305683561.77969998</v>
      </c>
      <c r="N145" s="65"/>
      <c r="O145" s="181"/>
      <c r="P145" s="67">
        <v>2</v>
      </c>
      <c r="Q145" s="181"/>
      <c r="R145" s="61" t="s">
        <v>407</v>
      </c>
      <c r="S145" s="61">
        <v>88116617.713300005</v>
      </c>
      <c r="T145" s="61">
        <v>0</v>
      </c>
      <c r="U145" s="61">
        <v>70335240.447899997</v>
      </c>
      <c r="V145" s="61">
        <v>6831213.1950000003</v>
      </c>
      <c r="W145" s="61">
        <v>4753555.7448000005</v>
      </c>
      <c r="X145" s="61"/>
      <c r="Y145" s="61">
        <f t="shared" si="42"/>
        <v>4753555.7448000005</v>
      </c>
      <c r="Z145" s="61">
        <v>149721930.41229999</v>
      </c>
      <c r="AA145" s="66">
        <f t="shared" si="36"/>
        <v>319758557.51329994</v>
      </c>
    </row>
    <row r="146" spans="1:27" ht="24.9" customHeight="1">
      <c r="A146" s="179"/>
      <c r="B146" s="181"/>
      <c r="C146" s="57">
        <v>16</v>
      </c>
      <c r="D146" s="61" t="s">
        <v>408</v>
      </c>
      <c r="E146" s="61">
        <v>73857600.970899999</v>
      </c>
      <c r="F146" s="61">
        <v>0</v>
      </c>
      <c r="G146" s="61">
        <v>58953603.281599998</v>
      </c>
      <c r="H146" s="61">
        <v>5672106.9380999999</v>
      </c>
      <c r="I146" s="61">
        <v>3984336.1275999998</v>
      </c>
      <c r="J146" s="61">
        <f t="shared" si="34"/>
        <v>1992168.0637999999</v>
      </c>
      <c r="K146" s="61">
        <f t="shared" si="38"/>
        <v>1992168.0637999999</v>
      </c>
      <c r="L146" s="61">
        <v>131766860.5034</v>
      </c>
      <c r="M146" s="66">
        <f t="shared" si="39"/>
        <v>272242339.75779998</v>
      </c>
      <c r="N146" s="65"/>
      <c r="O146" s="181"/>
      <c r="P146" s="67">
        <v>3</v>
      </c>
      <c r="Q146" s="181"/>
      <c r="R146" s="61" t="s">
        <v>409</v>
      </c>
      <c r="S146" s="61">
        <v>90223594.453500003</v>
      </c>
      <c r="T146" s="61">
        <v>0</v>
      </c>
      <c r="U146" s="61">
        <v>72017042.581100002</v>
      </c>
      <c r="V146" s="61">
        <v>7193290.3528000005</v>
      </c>
      <c r="W146" s="61">
        <v>4867219.1109999996</v>
      </c>
      <c r="X146" s="61"/>
      <c r="Y146" s="61">
        <f t="shared" si="42"/>
        <v>4867219.1109999996</v>
      </c>
      <c r="Z146" s="61">
        <v>159022121.44859999</v>
      </c>
      <c r="AA146" s="66">
        <f t="shared" si="36"/>
        <v>333323267.94700003</v>
      </c>
    </row>
    <row r="147" spans="1:27" ht="24.9" customHeight="1">
      <c r="A147" s="179"/>
      <c r="B147" s="181"/>
      <c r="C147" s="57">
        <v>17</v>
      </c>
      <c r="D147" s="61" t="s">
        <v>410</v>
      </c>
      <c r="E147" s="61">
        <v>93452427.814099997</v>
      </c>
      <c r="F147" s="61">
        <v>0</v>
      </c>
      <c r="G147" s="61">
        <v>74594317.749799997</v>
      </c>
      <c r="H147" s="61">
        <v>6994807.6243000003</v>
      </c>
      <c r="I147" s="61">
        <v>5041402.3668999998</v>
      </c>
      <c r="J147" s="61">
        <f t="shared" si="34"/>
        <v>2520701.1834499999</v>
      </c>
      <c r="K147" s="61">
        <f t="shared" si="38"/>
        <v>2520701.1834499999</v>
      </c>
      <c r="L147" s="61">
        <v>165741301.579</v>
      </c>
      <c r="M147" s="66">
        <f t="shared" si="39"/>
        <v>343303555.95064998</v>
      </c>
      <c r="N147" s="65"/>
      <c r="O147" s="181"/>
      <c r="P147" s="67">
        <v>4</v>
      </c>
      <c r="Q147" s="181"/>
      <c r="R147" s="61" t="s">
        <v>411</v>
      </c>
      <c r="S147" s="61">
        <v>106451546.25120001</v>
      </c>
      <c r="T147" s="61">
        <v>0</v>
      </c>
      <c r="U147" s="61">
        <v>84970296.136299998</v>
      </c>
      <c r="V147" s="61">
        <v>8075546.2027000003</v>
      </c>
      <c r="W147" s="61">
        <v>5742655.2715999996</v>
      </c>
      <c r="X147" s="61"/>
      <c r="Y147" s="61">
        <f t="shared" si="42"/>
        <v>5742655.2715999996</v>
      </c>
      <c r="Z147" s="61">
        <v>181683445.8876</v>
      </c>
      <c r="AA147" s="66">
        <f t="shared" si="36"/>
        <v>386923489.74940002</v>
      </c>
    </row>
    <row r="148" spans="1:27" ht="24.9" customHeight="1">
      <c r="A148" s="179"/>
      <c r="B148" s="181"/>
      <c r="C148" s="57">
        <v>18</v>
      </c>
      <c r="D148" s="61" t="s">
        <v>412</v>
      </c>
      <c r="E148" s="61">
        <v>87574421.081699997</v>
      </c>
      <c r="F148" s="61">
        <v>0</v>
      </c>
      <c r="G148" s="61">
        <v>69902455.6743</v>
      </c>
      <c r="H148" s="61">
        <v>7080675.8838</v>
      </c>
      <c r="I148" s="61">
        <v>4724306.3026999999</v>
      </c>
      <c r="J148" s="61">
        <f t="shared" si="34"/>
        <v>2362153.1513499999</v>
      </c>
      <c r="K148" s="61">
        <f t="shared" si="38"/>
        <v>2362153.1513499999</v>
      </c>
      <c r="L148" s="61">
        <v>167946884.56029999</v>
      </c>
      <c r="M148" s="66">
        <f t="shared" si="39"/>
        <v>334866590.35144997</v>
      </c>
      <c r="N148" s="65"/>
      <c r="O148" s="181"/>
      <c r="P148" s="67">
        <v>5</v>
      </c>
      <c r="Q148" s="181"/>
      <c r="R148" s="61" t="s">
        <v>413</v>
      </c>
      <c r="S148" s="61">
        <v>76010985.094099998</v>
      </c>
      <c r="T148" s="61">
        <v>0</v>
      </c>
      <c r="U148" s="61">
        <v>60672448.080899999</v>
      </c>
      <c r="V148" s="61">
        <v>6384915.2265999997</v>
      </c>
      <c r="W148" s="61">
        <v>4100502.9951999998</v>
      </c>
      <c r="X148" s="61"/>
      <c r="Y148" s="61">
        <f t="shared" si="42"/>
        <v>4100502.9951999998</v>
      </c>
      <c r="Z148" s="61">
        <v>138258472.2123</v>
      </c>
      <c r="AA148" s="66">
        <f t="shared" si="36"/>
        <v>285427323.60909998</v>
      </c>
    </row>
    <row r="149" spans="1:27" ht="24.9" customHeight="1">
      <c r="A149" s="179"/>
      <c r="B149" s="181"/>
      <c r="C149" s="57">
        <v>19</v>
      </c>
      <c r="D149" s="61" t="s">
        <v>414</v>
      </c>
      <c r="E149" s="61">
        <v>102565767.1295</v>
      </c>
      <c r="F149" s="61">
        <v>0</v>
      </c>
      <c r="G149" s="61">
        <v>81868642.714499995</v>
      </c>
      <c r="H149" s="61">
        <v>8219411.4249</v>
      </c>
      <c r="I149" s="61">
        <v>5533032.2953000003</v>
      </c>
      <c r="J149" s="61">
        <f t="shared" si="34"/>
        <v>2766516.1476500002</v>
      </c>
      <c r="K149" s="61">
        <f t="shared" si="38"/>
        <v>2766516.1476500002</v>
      </c>
      <c r="L149" s="61">
        <v>197196059.33610001</v>
      </c>
      <c r="M149" s="66">
        <f t="shared" si="39"/>
        <v>392616396.75265002</v>
      </c>
      <c r="N149" s="65"/>
      <c r="O149" s="181"/>
      <c r="P149" s="67">
        <v>6</v>
      </c>
      <c r="Q149" s="181"/>
      <c r="R149" s="61" t="s">
        <v>415</v>
      </c>
      <c r="S149" s="61">
        <v>71475737.265799999</v>
      </c>
      <c r="T149" s="61">
        <v>0</v>
      </c>
      <c r="U149" s="61">
        <v>57052384.637999997</v>
      </c>
      <c r="V149" s="61">
        <v>6564540.7496999996</v>
      </c>
      <c r="W149" s="61">
        <v>3855843.6571</v>
      </c>
      <c r="X149" s="61"/>
      <c r="Y149" s="61">
        <f t="shared" si="42"/>
        <v>3855843.6571</v>
      </c>
      <c r="Z149" s="61">
        <v>142872272.456</v>
      </c>
      <c r="AA149" s="66">
        <f t="shared" si="36"/>
        <v>281820778.76660001</v>
      </c>
    </row>
    <row r="150" spans="1:27" ht="24.9" customHeight="1">
      <c r="A150" s="179"/>
      <c r="B150" s="181"/>
      <c r="C150" s="57">
        <v>20</v>
      </c>
      <c r="D150" s="61" t="s">
        <v>416</v>
      </c>
      <c r="E150" s="61">
        <v>71086051.158399999</v>
      </c>
      <c r="F150" s="61">
        <v>0</v>
      </c>
      <c r="G150" s="61">
        <v>56741334.727399997</v>
      </c>
      <c r="H150" s="61">
        <v>5779418.8232000005</v>
      </c>
      <c r="I150" s="61">
        <v>3834821.5765999998</v>
      </c>
      <c r="J150" s="61">
        <f t="shared" si="34"/>
        <v>1917410.7882999999</v>
      </c>
      <c r="K150" s="61">
        <f t="shared" si="38"/>
        <v>1917410.7882999999</v>
      </c>
      <c r="L150" s="61">
        <v>134523237.17570001</v>
      </c>
      <c r="M150" s="66">
        <f t="shared" si="39"/>
        <v>270047452.67299998</v>
      </c>
      <c r="N150" s="65"/>
      <c r="O150" s="181"/>
      <c r="P150" s="67">
        <v>7</v>
      </c>
      <c r="Q150" s="181"/>
      <c r="R150" s="61" t="s">
        <v>417</v>
      </c>
      <c r="S150" s="61">
        <v>81667449.588799998</v>
      </c>
      <c r="T150" s="61">
        <v>0</v>
      </c>
      <c r="U150" s="61">
        <v>65187473.744000003</v>
      </c>
      <c r="V150" s="61">
        <v>6793375.4422000004</v>
      </c>
      <c r="W150" s="61">
        <v>4405647.7</v>
      </c>
      <c r="X150" s="61"/>
      <c r="Y150" s="61">
        <f t="shared" si="42"/>
        <v>4405647.7</v>
      </c>
      <c r="Z150" s="61">
        <v>148750042.73140001</v>
      </c>
      <c r="AA150" s="66">
        <f t="shared" si="36"/>
        <v>306803989.20640004</v>
      </c>
    </row>
    <row r="151" spans="1:27" ht="24.9" customHeight="1">
      <c r="A151" s="179"/>
      <c r="B151" s="181"/>
      <c r="C151" s="57">
        <v>21</v>
      </c>
      <c r="D151" s="61" t="s">
        <v>418</v>
      </c>
      <c r="E151" s="61">
        <v>97197616.705200002</v>
      </c>
      <c r="F151" s="61">
        <v>0</v>
      </c>
      <c r="G151" s="61">
        <v>77583751.162100002</v>
      </c>
      <c r="H151" s="61">
        <v>7620222.1475999998</v>
      </c>
      <c r="I151" s="61">
        <v>5243441.0361000001</v>
      </c>
      <c r="J151" s="61">
        <f t="shared" si="34"/>
        <v>2621720.5180500001</v>
      </c>
      <c r="K151" s="61">
        <f t="shared" si="38"/>
        <v>2621720.5180500001</v>
      </c>
      <c r="L151" s="61">
        <v>181805486.8432</v>
      </c>
      <c r="M151" s="66">
        <f t="shared" si="39"/>
        <v>366828797.37615001</v>
      </c>
      <c r="N151" s="65"/>
      <c r="O151" s="181"/>
      <c r="P151" s="67">
        <v>8</v>
      </c>
      <c r="Q151" s="181"/>
      <c r="R151" s="61" t="s">
        <v>419</v>
      </c>
      <c r="S151" s="61">
        <v>127789865.0518</v>
      </c>
      <c r="T151" s="61">
        <v>0</v>
      </c>
      <c r="U151" s="61">
        <v>102002676.8897</v>
      </c>
      <c r="V151" s="61">
        <v>9752930.6166999992</v>
      </c>
      <c r="W151" s="61">
        <v>6893776.2582999999</v>
      </c>
      <c r="X151" s="61"/>
      <c r="Y151" s="61">
        <f t="shared" si="42"/>
        <v>6893776.2582999999</v>
      </c>
      <c r="Z151" s="61">
        <v>224768172.86680001</v>
      </c>
      <c r="AA151" s="66">
        <f t="shared" si="36"/>
        <v>471207421.68330002</v>
      </c>
    </row>
    <row r="152" spans="1:27" ht="24.9" customHeight="1">
      <c r="A152" s="179"/>
      <c r="B152" s="181"/>
      <c r="C152" s="57">
        <v>22</v>
      </c>
      <c r="D152" s="61" t="s">
        <v>420</v>
      </c>
      <c r="E152" s="61">
        <v>94643081.724999994</v>
      </c>
      <c r="F152" s="61">
        <v>0</v>
      </c>
      <c r="G152" s="61">
        <v>75544705.216800004</v>
      </c>
      <c r="H152" s="61">
        <v>7237304.0893999999</v>
      </c>
      <c r="I152" s="61">
        <v>5105633.6081999997</v>
      </c>
      <c r="J152" s="61">
        <f t="shared" si="34"/>
        <v>2552816.8040999998</v>
      </c>
      <c r="K152" s="61">
        <f t="shared" si="38"/>
        <v>2552816.8040999998</v>
      </c>
      <c r="L152" s="61">
        <v>171969983.5126</v>
      </c>
      <c r="M152" s="66">
        <f t="shared" si="39"/>
        <v>351947891.34790003</v>
      </c>
      <c r="N152" s="65"/>
      <c r="O152" s="181"/>
      <c r="P152" s="67">
        <v>9</v>
      </c>
      <c r="Q152" s="181"/>
      <c r="R152" s="61" t="s">
        <v>421</v>
      </c>
      <c r="S152" s="61">
        <v>118428560.8175</v>
      </c>
      <c r="T152" s="61">
        <v>0</v>
      </c>
      <c r="U152" s="61">
        <v>94530424.761700004</v>
      </c>
      <c r="V152" s="61">
        <v>7866038.9002999999</v>
      </c>
      <c r="W152" s="61">
        <v>6388769.5673000002</v>
      </c>
      <c r="X152" s="61"/>
      <c r="Y152" s="61">
        <f t="shared" si="42"/>
        <v>6388769.5673000002</v>
      </c>
      <c r="Z152" s="61">
        <v>176302112.39930001</v>
      </c>
      <c r="AA152" s="66">
        <f t="shared" si="36"/>
        <v>403515906.4461</v>
      </c>
    </row>
    <row r="153" spans="1:27" ht="24.9" customHeight="1">
      <c r="A153" s="179"/>
      <c r="B153" s="182"/>
      <c r="C153" s="57">
        <v>23</v>
      </c>
      <c r="D153" s="61" t="s">
        <v>422</v>
      </c>
      <c r="E153" s="61">
        <v>100243770.0421</v>
      </c>
      <c r="F153" s="61">
        <v>0</v>
      </c>
      <c r="G153" s="61">
        <v>80015209.982899994</v>
      </c>
      <c r="H153" s="61">
        <v>7796887.6199000003</v>
      </c>
      <c r="I153" s="61">
        <v>5407769.4007999999</v>
      </c>
      <c r="J153" s="61">
        <f t="shared" si="34"/>
        <v>2703884.7004</v>
      </c>
      <c r="K153" s="61">
        <f t="shared" si="38"/>
        <v>2703884.7004</v>
      </c>
      <c r="L153" s="61">
        <v>186343256.22760001</v>
      </c>
      <c r="M153" s="66">
        <f t="shared" si="39"/>
        <v>377103008.57289994</v>
      </c>
      <c r="N153" s="65"/>
      <c r="O153" s="181"/>
      <c r="P153" s="67">
        <v>10</v>
      </c>
      <c r="Q153" s="181"/>
      <c r="R153" s="74" t="s">
        <v>423</v>
      </c>
      <c r="S153" s="61">
        <v>90596045.944399998</v>
      </c>
      <c r="T153" s="61">
        <v>0</v>
      </c>
      <c r="U153" s="61">
        <v>72314335.711899996</v>
      </c>
      <c r="V153" s="61">
        <v>7320827.0190000003</v>
      </c>
      <c r="W153" s="61">
        <v>4887311.4496999998</v>
      </c>
      <c r="X153" s="61"/>
      <c r="Y153" s="61">
        <f t="shared" si="42"/>
        <v>4887311.4496999998</v>
      </c>
      <c r="Z153" s="61">
        <v>162297984.98750001</v>
      </c>
      <c r="AA153" s="66">
        <f t="shared" si="36"/>
        <v>337416505.11250001</v>
      </c>
    </row>
    <row r="154" spans="1:27" ht="24.9" customHeight="1">
      <c r="A154" s="57"/>
      <c r="B154" s="172" t="s">
        <v>424</v>
      </c>
      <c r="C154" s="173"/>
      <c r="D154" s="62"/>
      <c r="E154" s="62">
        <f>SUM(E131:E153)</f>
        <v>2144593003.7900999</v>
      </c>
      <c r="F154" s="62">
        <f t="shared" ref="F154:M154" si="43">SUM(F131:F153)</f>
        <v>0</v>
      </c>
      <c r="G154" s="62">
        <f t="shared" si="43"/>
        <v>1711827672.2240999</v>
      </c>
      <c r="H154" s="62">
        <f t="shared" si="43"/>
        <v>164949854.89749995</v>
      </c>
      <c r="I154" s="62">
        <f t="shared" si="43"/>
        <v>115692620.2806</v>
      </c>
      <c r="J154" s="62">
        <f t="shared" si="43"/>
        <v>57846310.140299998</v>
      </c>
      <c r="K154" s="62">
        <f t="shared" si="43"/>
        <v>57846310.140299998</v>
      </c>
      <c r="L154" s="62">
        <f t="shared" si="43"/>
        <v>3916572070.0006003</v>
      </c>
      <c r="M154" s="62">
        <f t="shared" si="43"/>
        <v>7995788911.0526018</v>
      </c>
      <c r="N154" s="65"/>
      <c r="O154" s="181"/>
      <c r="P154" s="67">
        <v>11</v>
      </c>
      <c r="Q154" s="181"/>
      <c r="R154" s="61" t="s">
        <v>404</v>
      </c>
      <c r="S154" s="61">
        <v>86717923.355100006</v>
      </c>
      <c r="T154" s="61">
        <v>0</v>
      </c>
      <c r="U154" s="61">
        <v>69218793.782700002</v>
      </c>
      <c r="V154" s="61">
        <v>7317411.5757999998</v>
      </c>
      <c r="W154" s="61">
        <v>4678101.5142000001</v>
      </c>
      <c r="X154" s="61"/>
      <c r="Y154" s="61">
        <f t="shared" si="42"/>
        <v>4678101.5142000001</v>
      </c>
      <c r="Z154" s="61">
        <v>162210257.0729</v>
      </c>
      <c r="AA154" s="66">
        <f t="shared" si="36"/>
        <v>330142487.30070001</v>
      </c>
    </row>
    <row r="155" spans="1:27" ht="24.9" customHeight="1">
      <c r="A155" s="179">
        <v>8</v>
      </c>
      <c r="B155" s="180" t="s">
        <v>425</v>
      </c>
      <c r="C155" s="57">
        <v>1</v>
      </c>
      <c r="D155" s="61" t="s">
        <v>426</v>
      </c>
      <c r="E155" s="61">
        <v>84184691.444399998</v>
      </c>
      <c r="F155" s="61">
        <v>0</v>
      </c>
      <c r="G155" s="61">
        <v>67196752.081799999</v>
      </c>
      <c r="H155" s="61">
        <v>5984096.1756999996</v>
      </c>
      <c r="I155" s="61">
        <v>4541443.3058000002</v>
      </c>
      <c r="J155" s="61">
        <v>0</v>
      </c>
      <c r="K155" s="61">
        <f t="shared" ref="K155:K200" si="44">I155-J155</f>
        <v>4541443.3058000002</v>
      </c>
      <c r="L155" s="61">
        <v>143426864.06979999</v>
      </c>
      <c r="M155" s="66">
        <f t="shared" si="39"/>
        <v>305333847.07749999</v>
      </c>
      <c r="N155" s="65"/>
      <c r="O155" s="181"/>
      <c r="P155" s="67">
        <v>12</v>
      </c>
      <c r="Q155" s="181"/>
      <c r="R155" s="61" t="s">
        <v>427</v>
      </c>
      <c r="S155" s="61">
        <v>92131569.310000002</v>
      </c>
      <c r="T155" s="61">
        <v>0</v>
      </c>
      <c r="U155" s="61">
        <v>73540000.154599994</v>
      </c>
      <c r="V155" s="61">
        <v>6918313.6928000003</v>
      </c>
      <c r="W155" s="61">
        <v>4970147.0839</v>
      </c>
      <c r="X155" s="61"/>
      <c r="Y155" s="61">
        <f t="shared" si="42"/>
        <v>4970147.0839</v>
      </c>
      <c r="Z155" s="61">
        <v>151959164.24900001</v>
      </c>
      <c r="AA155" s="66">
        <f t="shared" si="36"/>
        <v>329519194.49030006</v>
      </c>
    </row>
    <row r="156" spans="1:27" ht="24.9" customHeight="1">
      <c r="A156" s="179"/>
      <c r="B156" s="181"/>
      <c r="C156" s="57">
        <v>2</v>
      </c>
      <c r="D156" s="61" t="s">
        <v>428</v>
      </c>
      <c r="E156" s="61">
        <v>81403521.203600004</v>
      </c>
      <c r="F156" s="61">
        <v>0</v>
      </c>
      <c r="G156" s="61">
        <v>64976804.441</v>
      </c>
      <c r="H156" s="61">
        <v>6491872.1211000001</v>
      </c>
      <c r="I156" s="61">
        <v>4391409.7692999998</v>
      </c>
      <c r="J156" s="61">
        <v>0</v>
      </c>
      <c r="K156" s="61">
        <f t="shared" si="44"/>
        <v>4391409.7692999998</v>
      </c>
      <c r="L156" s="61">
        <v>156469424.73179999</v>
      </c>
      <c r="M156" s="66">
        <f t="shared" si="39"/>
        <v>313733032.26680005</v>
      </c>
      <c r="N156" s="65"/>
      <c r="O156" s="182"/>
      <c r="P156" s="67">
        <v>13</v>
      </c>
      <c r="Q156" s="182"/>
      <c r="R156" s="61" t="s">
        <v>429</v>
      </c>
      <c r="S156" s="61">
        <v>73960019.252000004</v>
      </c>
      <c r="T156" s="61">
        <v>0</v>
      </c>
      <c r="U156" s="61">
        <v>59035354.200099997</v>
      </c>
      <c r="V156" s="61">
        <v>6299743.4496999998</v>
      </c>
      <c r="W156" s="61">
        <v>3989861.2036000001</v>
      </c>
      <c r="X156" s="61"/>
      <c r="Y156" s="61">
        <f t="shared" si="42"/>
        <v>3989861.2036000001</v>
      </c>
      <c r="Z156" s="61">
        <v>136070778.845</v>
      </c>
      <c r="AA156" s="66">
        <f t="shared" si="36"/>
        <v>279355756.95039999</v>
      </c>
    </row>
    <row r="157" spans="1:27" ht="24.9" customHeight="1">
      <c r="A157" s="179"/>
      <c r="B157" s="181"/>
      <c r="C157" s="57">
        <v>3</v>
      </c>
      <c r="D157" s="61" t="s">
        <v>430</v>
      </c>
      <c r="E157" s="61">
        <v>114205613.7471</v>
      </c>
      <c r="F157" s="61">
        <v>0</v>
      </c>
      <c r="G157" s="61">
        <v>91159641.754899994</v>
      </c>
      <c r="H157" s="61">
        <v>8258459.8744999999</v>
      </c>
      <c r="I157" s="61">
        <v>6160957.665</v>
      </c>
      <c r="J157" s="61">
        <v>0</v>
      </c>
      <c r="K157" s="61">
        <f t="shared" si="44"/>
        <v>6160957.665</v>
      </c>
      <c r="L157" s="61">
        <v>201845398.4206</v>
      </c>
      <c r="M157" s="66">
        <f t="shared" si="39"/>
        <v>421630071.46209997</v>
      </c>
      <c r="N157" s="65"/>
      <c r="O157" s="57"/>
      <c r="P157" s="173" t="s">
        <v>431</v>
      </c>
      <c r="Q157" s="174"/>
      <c r="R157" s="62"/>
      <c r="S157" s="62">
        <f t="shared" ref="S157:U157" si="45">SUM(S144:S156)</f>
        <v>1181744273.0469</v>
      </c>
      <c r="T157" s="62">
        <f t="shared" ref="T157" si="46">SUM(T136:T156)</f>
        <v>0</v>
      </c>
      <c r="U157" s="62">
        <f t="shared" si="45"/>
        <v>943275737.87629998</v>
      </c>
      <c r="V157" s="62">
        <f t="shared" ref="V157:W157" si="47">SUM(V144:V156)</f>
        <v>94160824.792199999</v>
      </c>
      <c r="W157" s="62">
        <f t="shared" si="47"/>
        <v>63750600.327599995</v>
      </c>
      <c r="X157" s="62">
        <f t="shared" ref="X157:AA157" si="48">SUM(X144:X156)</f>
        <v>0</v>
      </c>
      <c r="Y157" s="62">
        <f t="shared" si="42"/>
        <v>63750600.327599995</v>
      </c>
      <c r="Z157" s="62">
        <f t="shared" si="48"/>
        <v>2083933176.5491002</v>
      </c>
      <c r="AA157" s="62">
        <f t="shared" si="48"/>
        <v>4366864612.5921011</v>
      </c>
    </row>
    <row r="158" spans="1:27" ht="24.9" customHeight="1">
      <c r="A158" s="179"/>
      <c r="B158" s="181"/>
      <c r="C158" s="57">
        <v>4</v>
      </c>
      <c r="D158" s="61" t="s">
        <v>432</v>
      </c>
      <c r="E158" s="61">
        <v>65785886.748199999</v>
      </c>
      <c r="F158" s="61">
        <v>0</v>
      </c>
      <c r="G158" s="61">
        <v>52510710.040700004</v>
      </c>
      <c r="H158" s="61">
        <v>5700118.8184000002</v>
      </c>
      <c r="I158" s="61">
        <v>3548897.9035999998</v>
      </c>
      <c r="J158" s="61">
        <v>0</v>
      </c>
      <c r="K158" s="61">
        <f t="shared" si="44"/>
        <v>3548897.9035999998</v>
      </c>
      <c r="L158" s="61">
        <v>136132718.01300001</v>
      </c>
      <c r="M158" s="66">
        <f t="shared" si="39"/>
        <v>263678331.5239</v>
      </c>
      <c r="N158" s="65"/>
      <c r="O158" s="180">
        <v>26</v>
      </c>
      <c r="P158" s="67">
        <v>1</v>
      </c>
      <c r="Q158" s="180" t="s">
        <v>111</v>
      </c>
      <c r="R158" s="61" t="s">
        <v>433</v>
      </c>
      <c r="S158" s="61">
        <v>81324537.702800006</v>
      </c>
      <c r="T158" s="61">
        <v>0</v>
      </c>
      <c r="U158" s="61">
        <v>64913759.312100001</v>
      </c>
      <c r="V158" s="61">
        <v>6581444.4072000002</v>
      </c>
      <c r="W158" s="61">
        <v>4387148.9105000002</v>
      </c>
      <c r="X158" s="61">
        <f t="shared" ref="X158:X182" si="49">W158/2</f>
        <v>2193574.4552500001</v>
      </c>
      <c r="Y158" s="61">
        <f t="shared" si="42"/>
        <v>2193574.4552500001</v>
      </c>
      <c r="Z158" s="61">
        <v>163691489.27410001</v>
      </c>
      <c r="AA158" s="66">
        <f t="shared" si="36"/>
        <v>318704805.15145004</v>
      </c>
    </row>
    <row r="159" spans="1:27" ht="24.9" customHeight="1">
      <c r="A159" s="179"/>
      <c r="B159" s="181"/>
      <c r="C159" s="57">
        <v>5</v>
      </c>
      <c r="D159" s="61" t="s">
        <v>434</v>
      </c>
      <c r="E159" s="61">
        <v>91053011.930000007</v>
      </c>
      <c r="F159" s="61">
        <v>0</v>
      </c>
      <c r="G159" s="61">
        <v>72679088.846000001</v>
      </c>
      <c r="H159" s="61">
        <v>7000585.6392000001</v>
      </c>
      <c r="I159" s="61">
        <v>4911963.0232999995</v>
      </c>
      <c r="J159" s="61">
        <v>0</v>
      </c>
      <c r="K159" s="61">
        <f t="shared" si="44"/>
        <v>4911963.0232999995</v>
      </c>
      <c r="L159" s="61">
        <v>169536067.56639999</v>
      </c>
      <c r="M159" s="66">
        <f t="shared" si="39"/>
        <v>345180717.00489998</v>
      </c>
      <c r="N159" s="65"/>
      <c r="O159" s="181"/>
      <c r="P159" s="67">
        <v>2</v>
      </c>
      <c r="Q159" s="181"/>
      <c r="R159" s="61" t="s">
        <v>435</v>
      </c>
      <c r="S159" s="61">
        <v>69822660.605800003</v>
      </c>
      <c r="T159" s="61">
        <v>0</v>
      </c>
      <c r="U159" s="61">
        <v>55732888.413900003</v>
      </c>
      <c r="V159" s="61">
        <v>5570285.7138999999</v>
      </c>
      <c r="W159" s="61">
        <v>3766666.4706000001</v>
      </c>
      <c r="X159" s="61">
        <f t="shared" si="49"/>
        <v>1883333.2353000001</v>
      </c>
      <c r="Y159" s="61">
        <f t="shared" si="42"/>
        <v>1883333.2353000001</v>
      </c>
      <c r="Z159" s="61">
        <v>137719210.1304</v>
      </c>
      <c r="AA159" s="66">
        <f t="shared" si="36"/>
        <v>270728378.09930003</v>
      </c>
    </row>
    <row r="160" spans="1:27" ht="24.9" customHeight="1">
      <c r="A160" s="179"/>
      <c r="B160" s="181"/>
      <c r="C160" s="57">
        <v>6</v>
      </c>
      <c r="D160" s="61" t="s">
        <v>436</v>
      </c>
      <c r="E160" s="61">
        <v>65594173.265100002</v>
      </c>
      <c r="F160" s="61">
        <v>0</v>
      </c>
      <c r="G160" s="61">
        <v>52357683.128399998</v>
      </c>
      <c r="H160" s="61">
        <v>5527699.2107999995</v>
      </c>
      <c r="I160" s="61">
        <v>3538555.6919</v>
      </c>
      <c r="J160" s="61">
        <v>0</v>
      </c>
      <c r="K160" s="61">
        <f t="shared" si="44"/>
        <v>3538555.6919</v>
      </c>
      <c r="L160" s="61">
        <v>131704006.4675</v>
      </c>
      <c r="M160" s="66">
        <f t="shared" si="39"/>
        <v>258722117.76370001</v>
      </c>
      <c r="N160" s="65"/>
      <c r="O160" s="181"/>
      <c r="P160" s="67">
        <v>3</v>
      </c>
      <c r="Q160" s="181"/>
      <c r="R160" s="61" t="s">
        <v>437</v>
      </c>
      <c r="S160" s="61">
        <v>79961441.893900007</v>
      </c>
      <c r="T160" s="61">
        <v>0</v>
      </c>
      <c r="U160" s="61">
        <v>63825727.633599997</v>
      </c>
      <c r="V160" s="61">
        <v>7321778.5477999998</v>
      </c>
      <c r="W160" s="61">
        <v>4313615.0857999995</v>
      </c>
      <c r="X160" s="61">
        <f t="shared" si="49"/>
        <v>2156807.5428999998</v>
      </c>
      <c r="Y160" s="61">
        <f t="shared" si="42"/>
        <v>2156807.5428999998</v>
      </c>
      <c r="Z160" s="61">
        <v>182707460.84</v>
      </c>
      <c r="AA160" s="66">
        <f t="shared" si="36"/>
        <v>335973216.45819998</v>
      </c>
    </row>
    <row r="161" spans="1:27" ht="24.9" customHeight="1">
      <c r="A161" s="179"/>
      <c r="B161" s="181"/>
      <c r="C161" s="57">
        <v>7</v>
      </c>
      <c r="D161" s="61" t="s">
        <v>438</v>
      </c>
      <c r="E161" s="61">
        <v>109957115.5767</v>
      </c>
      <c r="F161" s="61">
        <v>0</v>
      </c>
      <c r="G161" s="61">
        <v>87768463.698899999</v>
      </c>
      <c r="H161" s="61">
        <v>7743960.1939000003</v>
      </c>
      <c r="I161" s="61">
        <v>5931767.3783</v>
      </c>
      <c r="J161" s="61">
        <v>0</v>
      </c>
      <c r="K161" s="61">
        <f t="shared" si="44"/>
        <v>5931767.3783</v>
      </c>
      <c r="L161" s="61">
        <v>188630134.1778</v>
      </c>
      <c r="M161" s="66">
        <f t="shared" si="39"/>
        <v>400031441.02560002</v>
      </c>
      <c r="N161" s="65"/>
      <c r="O161" s="181"/>
      <c r="P161" s="67">
        <v>4</v>
      </c>
      <c r="Q161" s="181"/>
      <c r="R161" s="61" t="s">
        <v>439</v>
      </c>
      <c r="S161" s="61">
        <v>130165481.31</v>
      </c>
      <c r="T161" s="61">
        <v>0</v>
      </c>
      <c r="U161" s="61">
        <v>103898908.7817</v>
      </c>
      <c r="V161" s="61">
        <v>7104583.1498999996</v>
      </c>
      <c r="W161" s="61">
        <v>7021931.7028000001</v>
      </c>
      <c r="X161" s="61">
        <f t="shared" si="49"/>
        <v>3510965.8514</v>
      </c>
      <c r="Y161" s="61">
        <f t="shared" si="42"/>
        <v>3510965.8514</v>
      </c>
      <c r="Z161" s="61">
        <v>177128653.53619999</v>
      </c>
      <c r="AA161" s="66">
        <f t="shared" si="36"/>
        <v>421808592.62919998</v>
      </c>
    </row>
    <row r="162" spans="1:27" ht="24.9" customHeight="1">
      <c r="A162" s="179"/>
      <c r="B162" s="181"/>
      <c r="C162" s="57">
        <v>8</v>
      </c>
      <c r="D162" s="61" t="s">
        <v>440</v>
      </c>
      <c r="E162" s="61">
        <v>72765829.266000003</v>
      </c>
      <c r="F162" s="61">
        <v>0</v>
      </c>
      <c r="G162" s="61">
        <v>58082144.215599999</v>
      </c>
      <c r="H162" s="61">
        <v>6060829.7989999996</v>
      </c>
      <c r="I162" s="61">
        <v>3925439.2045</v>
      </c>
      <c r="J162" s="61">
        <v>0</v>
      </c>
      <c r="K162" s="61">
        <f t="shared" si="44"/>
        <v>3925439.2045</v>
      </c>
      <c r="L162" s="61">
        <v>145397817.88350001</v>
      </c>
      <c r="M162" s="66">
        <f t="shared" si="39"/>
        <v>286232060.36860001</v>
      </c>
      <c r="N162" s="65"/>
      <c r="O162" s="181"/>
      <c r="P162" s="67">
        <v>5</v>
      </c>
      <c r="Q162" s="181"/>
      <c r="R162" s="61" t="s">
        <v>441</v>
      </c>
      <c r="S162" s="61">
        <v>78132572.400900006</v>
      </c>
      <c r="T162" s="61">
        <v>0</v>
      </c>
      <c r="U162" s="61">
        <v>62365912.460500002</v>
      </c>
      <c r="V162" s="61">
        <v>6775012.9747000001</v>
      </c>
      <c r="W162" s="61">
        <v>4214954.5458000004</v>
      </c>
      <c r="X162" s="61">
        <f t="shared" si="49"/>
        <v>2107477.2729000002</v>
      </c>
      <c r="Y162" s="61">
        <f t="shared" si="42"/>
        <v>2107477.2729000002</v>
      </c>
      <c r="Z162" s="61">
        <v>168663425.82780001</v>
      </c>
      <c r="AA162" s="66">
        <f t="shared" si="36"/>
        <v>318044400.9368</v>
      </c>
    </row>
    <row r="163" spans="1:27" ht="24.9" customHeight="1">
      <c r="A163" s="179"/>
      <c r="B163" s="181"/>
      <c r="C163" s="57">
        <v>9</v>
      </c>
      <c r="D163" s="61" t="s">
        <v>442</v>
      </c>
      <c r="E163" s="61">
        <v>86420456.1787</v>
      </c>
      <c r="F163" s="61">
        <v>0</v>
      </c>
      <c r="G163" s="61">
        <v>68981353.604900002</v>
      </c>
      <c r="H163" s="61">
        <v>6688588.2538999999</v>
      </c>
      <c r="I163" s="61">
        <v>4662054.2934999997</v>
      </c>
      <c r="J163" s="61">
        <v>0</v>
      </c>
      <c r="K163" s="61">
        <f t="shared" si="44"/>
        <v>4662054.2934999997</v>
      </c>
      <c r="L163" s="61">
        <v>161522208.57929999</v>
      </c>
      <c r="M163" s="66">
        <f t="shared" si="39"/>
        <v>328274660.91030002</v>
      </c>
      <c r="N163" s="65"/>
      <c r="O163" s="181"/>
      <c r="P163" s="67">
        <v>6</v>
      </c>
      <c r="Q163" s="181"/>
      <c r="R163" s="61" t="s">
        <v>443</v>
      </c>
      <c r="S163" s="61">
        <v>82290158.277600005</v>
      </c>
      <c r="T163" s="61">
        <v>0</v>
      </c>
      <c r="U163" s="61">
        <v>65684523.749799997</v>
      </c>
      <c r="V163" s="61">
        <v>6948624.6388999997</v>
      </c>
      <c r="W163" s="61">
        <v>4439240.4607999995</v>
      </c>
      <c r="X163" s="61">
        <f t="shared" si="49"/>
        <v>2219620.2303999998</v>
      </c>
      <c r="Y163" s="61">
        <f t="shared" si="42"/>
        <v>2219620.2303999998</v>
      </c>
      <c r="Z163" s="61">
        <v>173122756.13569999</v>
      </c>
      <c r="AA163" s="66">
        <f t="shared" si="36"/>
        <v>330265683.03240001</v>
      </c>
    </row>
    <row r="164" spans="1:27" ht="24.9" customHeight="1">
      <c r="A164" s="179"/>
      <c r="B164" s="181"/>
      <c r="C164" s="57">
        <v>10</v>
      </c>
      <c r="D164" s="61" t="s">
        <v>444</v>
      </c>
      <c r="E164" s="61">
        <v>73661517.584900007</v>
      </c>
      <c r="F164" s="61">
        <v>0</v>
      </c>
      <c r="G164" s="61">
        <v>58797088.2852</v>
      </c>
      <c r="H164" s="61">
        <v>5923395.0444999998</v>
      </c>
      <c r="I164" s="61">
        <v>3973758.1760999998</v>
      </c>
      <c r="J164" s="61">
        <v>0</v>
      </c>
      <c r="K164" s="61">
        <f t="shared" si="44"/>
        <v>3973758.1760999998</v>
      </c>
      <c r="L164" s="61">
        <v>141867715.40790001</v>
      </c>
      <c r="M164" s="66">
        <f t="shared" si="39"/>
        <v>284223474.49860001</v>
      </c>
      <c r="N164" s="65"/>
      <c r="O164" s="181"/>
      <c r="P164" s="67">
        <v>7</v>
      </c>
      <c r="Q164" s="181"/>
      <c r="R164" s="61" t="s">
        <v>445</v>
      </c>
      <c r="S164" s="61">
        <v>77944224.100899994</v>
      </c>
      <c r="T164" s="61">
        <v>0</v>
      </c>
      <c r="U164" s="61">
        <v>62215571.658600003</v>
      </c>
      <c r="V164" s="61">
        <v>6508568.2255999995</v>
      </c>
      <c r="W164" s="61">
        <v>4204793.8728</v>
      </c>
      <c r="X164" s="61">
        <f t="shared" si="49"/>
        <v>2102396.9364</v>
      </c>
      <c r="Y164" s="61">
        <f t="shared" si="42"/>
        <v>2102396.9364</v>
      </c>
      <c r="Z164" s="61">
        <v>161819616.39919999</v>
      </c>
      <c r="AA164" s="66">
        <f t="shared" si="36"/>
        <v>310590377.32069999</v>
      </c>
    </row>
    <row r="165" spans="1:27" ht="24.9" customHeight="1">
      <c r="A165" s="179"/>
      <c r="B165" s="181"/>
      <c r="C165" s="57">
        <v>11</v>
      </c>
      <c r="D165" s="61" t="s">
        <v>446</v>
      </c>
      <c r="E165" s="61">
        <v>106131335.5051</v>
      </c>
      <c r="F165" s="61">
        <v>0</v>
      </c>
      <c r="G165" s="61">
        <v>84714701.897699997</v>
      </c>
      <c r="H165" s="61">
        <v>8343189.6529000001</v>
      </c>
      <c r="I165" s="61">
        <v>5725381.1221000003</v>
      </c>
      <c r="J165" s="61">
        <v>0</v>
      </c>
      <c r="K165" s="61">
        <f t="shared" si="44"/>
        <v>5725381.1221000003</v>
      </c>
      <c r="L165" s="61">
        <v>204021738.76370001</v>
      </c>
      <c r="M165" s="66">
        <f t="shared" si="39"/>
        <v>408936346.94150001</v>
      </c>
      <c r="N165" s="65"/>
      <c r="O165" s="181"/>
      <c r="P165" s="67">
        <v>8</v>
      </c>
      <c r="Q165" s="181"/>
      <c r="R165" s="61" t="s">
        <v>447</v>
      </c>
      <c r="S165" s="61">
        <v>69648102.592800006</v>
      </c>
      <c r="T165" s="61">
        <v>0</v>
      </c>
      <c r="U165" s="61">
        <v>55593555.105999999</v>
      </c>
      <c r="V165" s="61">
        <v>6019798.2169000003</v>
      </c>
      <c r="W165" s="61">
        <v>3757249.7310000001</v>
      </c>
      <c r="X165" s="61">
        <f t="shared" si="49"/>
        <v>1878624.8655000001</v>
      </c>
      <c r="Y165" s="61">
        <f t="shared" si="42"/>
        <v>1878624.8655000001</v>
      </c>
      <c r="Z165" s="61">
        <v>149265235.77939999</v>
      </c>
      <c r="AA165" s="66">
        <f t="shared" si="36"/>
        <v>282405316.56059998</v>
      </c>
    </row>
    <row r="166" spans="1:27" ht="24.9" customHeight="1">
      <c r="A166" s="179"/>
      <c r="B166" s="181"/>
      <c r="C166" s="57">
        <v>12</v>
      </c>
      <c r="D166" s="61" t="s">
        <v>448</v>
      </c>
      <c r="E166" s="61">
        <v>75163906.694399998</v>
      </c>
      <c r="F166" s="61">
        <v>0</v>
      </c>
      <c r="G166" s="61">
        <v>59996304.755400002</v>
      </c>
      <c r="H166" s="61">
        <v>6253768.8534000004</v>
      </c>
      <c r="I166" s="61">
        <v>4054806.3435</v>
      </c>
      <c r="J166" s="61">
        <v>0</v>
      </c>
      <c r="K166" s="61">
        <f t="shared" si="44"/>
        <v>4054806.3435</v>
      </c>
      <c r="L166" s="61">
        <v>150353584.97839999</v>
      </c>
      <c r="M166" s="66">
        <f t="shared" si="39"/>
        <v>295822371.62510002</v>
      </c>
      <c r="N166" s="65"/>
      <c r="O166" s="181"/>
      <c r="P166" s="67">
        <v>9</v>
      </c>
      <c r="Q166" s="181"/>
      <c r="R166" s="61" t="s">
        <v>449</v>
      </c>
      <c r="S166" s="61">
        <v>75154312.117500007</v>
      </c>
      <c r="T166" s="61">
        <v>0</v>
      </c>
      <c r="U166" s="61">
        <v>59988646.303599998</v>
      </c>
      <c r="V166" s="61">
        <v>6437714.5221999995</v>
      </c>
      <c r="W166" s="61">
        <v>4054288.7525999998</v>
      </c>
      <c r="X166" s="61">
        <f t="shared" si="49"/>
        <v>2027144.3762999999</v>
      </c>
      <c r="Y166" s="61">
        <f t="shared" si="42"/>
        <v>2027144.3762999999</v>
      </c>
      <c r="Z166" s="61">
        <v>159999692.21090001</v>
      </c>
      <c r="AA166" s="66">
        <f t="shared" si="36"/>
        <v>303607509.53050005</v>
      </c>
    </row>
    <row r="167" spans="1:27" ht="24.9" customHeight="1">
      <c r="A167" s="179"/>
      <c r="B167" s="181"/>
      <c r="C167" s="57">
        <v>13</v>
      </c>
      <c r="D167" s="61" t="s">
        <v>450</v>
      </c>
      <c r="E167" s="61">
        <v>86721641.243399993</v>
      </c>
      <c r="F167" s="61">
        <v>0</v>
      </c>
      <c r="G167" s="61">
        <v>69221761.424600005</v>
      </c>
      <c r="H167" s="61">
        <v>7471139.9508999996</v>
      </c>
      <c r="I167" s="61">
        <v>4678302.08</v>
      </c>
      <c r="J167" s="61">
        <v>0</v>
      </c>
      <c r="K167" s="61">
        <f t="shared" si="44"/>
        <v>4678302.08</v>
      </c>
      <c r="L167" s="61">
        <v>181622565.97530001</v>
      </c>
      <c r="M167" s="66">
        <f t="shared" si="39"/>
        <v>349715410.6742</v>
      </c>
      <c r="N167" s="65"/>
      <c r="O167" s="181"/>
      <c r="P167" s="67">
        <v>10</v>
      </c>
      <c r="Q167" s="181"/>
      <c r="R167" s="61" t="s">
        <v>451</v>
      </c>
      <c r="S167" s="61">
        <v>82766009.032100007</v>
      </c>
      <c r="T167" s="61">
        <v>0</v>
      </c>
      <c r="U167" s="61">
        <v>66064350.8257</v>
      </c>
      <c r="V167" s="61">
        <v>6836423.9823000003</v>
      </c>
      <c r="W167" s="61">
        <v>4464910.7958000004</v>
      </c>
      <c r="X167" s="61">
        <f t="shared" si="49"/>
        <v>2232455.3979000002</v>
      </c>
      <c r="Y167" s="61">
        <f t="shared" si="42"/>
        <v>2232455.3979000002</v>
      </c>
      <c r="Z167" s="61">
        <v>170240808.1347</v>
      </c>
      <c r="AA167" s="66">
        <f t="shared" si="36"/>
        <v>328140047.37270004</v>
      </c>
    </row>
    <row r="168" spans="1:27" ht="24.9" customHeight="1">
      <c r="A168" s="179"/>
      <c r="B168" s="181"/>
      <c r="C168" s="57">
        <v>14</v>
      </c>
      <c r="D168" s="61" t="s">
        <v>452</v>
      </c>
      <c r="E168" s="61">
        <v>76657412.397400007</v>
      </c>
      <c r="F168" s="61">
        <v>0</v>
      </c>
      <c r="G168" s="61">
        <v>61188430.434699997</v>
      </c>
      <c r="H168" s="61">
        <v>5847947.2352</v>
      </c>
      <c r="I168" s="61">
        <v>4135375.2848999999</v>
      </c>
      <c r="J168" s="61">
        <v>0</v>
      </c>
      <c r="K168" s="61">
        <f t="shared" si="44"/>
        <v>4135375.2848999999</v>
      </c>
      <c r="L168" s="61">
        <v>139929788.57370001</v>
      </c>
      <c r="M168" s="66">
        <f t="shared" si="39"/>
        <v>287758953.92589998</v>
      </c>
      <c r="N168" s="65"/>
      <c r="O168" s="181"/>
      <c r="P168" s="67">
        <v>11</v>
      </c>
      <c r="Q168" s="181"/>
      <c r="R168" s="61" t="s">
        <v>453</v>
      </c>
      <c r="S168" s="61">
        <v>80845399.465900004</v>
      </c>
      <c r="T168" s="61">
        <v>0</v>
      </c>
      <c r="U168" s="61">
        <v>64531308.147100002</v>
      </c>
      <c r="V168" s="61">
        <v>6276331.4837999996</v>
      </c>
      <c r="W168" s="61">
        <v>4361301.2284000004</v>
      </c>
      <c r="X168" s="61">
        <f t="shared" si="49"/>
        <v>2180650.6142000002</v>
      </c>
      <c r="Y168" s="61">
        <f t="shared" si="42"/>
        <v>2180650.6142000002</v>
      </c>
      <c r="Z168" s="61">
        <v>155854462.2403</v>
      </c>
      <c r="AA168" s="66">
        <f t="shared" si="36"/>
        <v>309688151.95130002</v>
      </c>
    </row>
    <row r="169" spans="1:27" ht="24.9" customHeight="1">
      <c r="A169" s="179"/>
      <c r="B169" s="181"/>
      <c r="C169" s="57">
        <v>15</v>
      </c>
      <c r="D169" s="61" t="s">
        <v>454</v>
      </c>
      <c r="E169" s="61">
        <v>70546249.001699999</v>
      </c>
      <c r="F169" s="61">
        <v>0</v>
      </c>
      <c r="G169" s="61">
        <v>56310461.238600001</v>
      </c>
      <c r="H169" s="61">
        <v>5456604.4172</v>
      </c>
      <c r="I169" s="61">
        <v>3805701.3072000002</v>
      </c>
      <c r="J169" s="61">
        <v>0</v>
      </c>
      <c r="K169" s="61">
        <f t="shared" si="44"/>
        <v>3805701.3072000002</v>
      </c>
      <c r="L169" s="61">
        <v>129877889.72059999</v>
      </c>
      <c r="M169" s="66">
        <f t="shared" si="39"/>
        <v>265996905.68529999</v>
      </c>
      <c r="N169" s="65"/>
      <c r="O169" s="181"/>
      <c r="P169" s="67">
        <v>12</v>
      </c>
      <c r="Q169" s="181"/>
      <c r="R169" s="61" t="s">
        <v>455</v>
      </c>
      <c r="S169" s="61">
        <v>94073390.569000006</v>
      </c>
      <c r="T169" s="61">
        <v>0</v>
      </c>
      <c r="U169" s="61">
        <v>75089974.140300006</v>
      </c>
      <c r="V169" s="61">
        <v>7612908.2450000001</v>
      </c>
      <c r="W169" s="61">
        <v>5074900.9413000001</v>
      </c>
      <c r="X169" s="61">
        <f t="shared" si="49"/>
        <v>2537450.47065</v>
      </c>
      <c r="Y169" s="61">
        <f t="shared" si="42"/>
        <v>2537450.47065</v>
      </c>
      <c r="Z169" s="61">
        <v>190185319.4707</v>
      </c>
      <c r="AA169" s="66">
        <f t="shared" si="36"/>
        <v>369499042.89565003</v>
      </c>
    </row>
    <row r="170" spans="1:27" ht="24.9" customHeight="1">
      <c r="A170" s="179"/>
      <c r="B170" s="181"/>
      <c r="C170" s="57">
        <v>16</v>
      </c>
      <c r="D170" s="61" t="s">
        <v>456</v>
      </c>
      <c r="E170" s="61">
        <v>103370000.5501</v>
      </c>
      <c r="F170" s="61">
        <v>0</v>
      </c>
      <c r="G170" s="61">
        <v>82510586.907000005</v>
      </c>
      <c r="H170" s="61">
        <v>6739297.5395999998</v>
      </c>
      <c r="I170" s="61">
        <v>5576417.6237000003</v>
      </c>
      <c r="J170" s="61">
        <v>0</v>
      </c>
      <c r="K170" s="61">
        <f t="shared" si="44"/>
        <v>5576417.6237000003</v>
      </c>
      <c r="L170" s="61">
        <v>162824710.08719999</v>
      </c>
      <c r="M170" s="66">
        <f t="shared" si="39"/>
        <v>361021012.7076</v>
      </c>
      <c r="N170" s="65"/>
      <c r="O170" s="181"/>
      <c r="P170" s="67">
        <v>13</v>
      </c>
      <c r="Q170" s="181"/>
      <c r="R170" s="61" t="s">
        <v>457</v>
      </c>
      <c r="S170" s="61">
        <v>96366059.154499993</v>
      </c>
      <c r="T170" s="61">
        <v>0</v>
      </c>
      <c r="U170" s="61">
        <v>76919996.676400006</v>
      </c>
      <c r="V170" s="61">
        <v>7234343.2026000004</v>
      </c>
      <c r="W170" s="61">
        <v>5198581.6749</v>
      </c>
      <c r="X170" s="61">
        <f t="shared" si="49"/>
        <v>2599290.83745</v>
      </c>
      <c r="Y170" s="61">
        <f t="shared" si="42"/>
        <v>2599290.83745</v>
      </c>
      <c r="Z170" s="61">
        <v>180461626.22729999</v>
      </c>
      <c r="AA170" s="66">
        <f t="shared" si="36"/>
        <v>363581316.09825003</v>
      </c>
    </row>
    <row r="171" spans="1:27" ht="24.9" customHeight="1">
      <c r="A171" s="179"/>
      <c r="B171" s="181"/>
      <c r="C171" s="57">
        <v>17</v>
      </c>
      <c r="D171" s="61" t="s">
        <v>458</v>
      </c>
      <c r="E171" s="61">
        <v>106533293.57260001</v>
      </c>
      <c r="F171" s="61">
        <v>0</v>
      </c>
      <c r="G171" s="61">
        <v>85035547.364299998</v>
      </c>
      <c r="H171" s="61">
        <v>7372828.7631999999</v>
      </c>
      <c r="I171" s="61">
        <v>5747065.2280999999</v>
      </c>
      <c r="J171" s="61">
        <v>0</v>
      </c>
      <c r="K171" s="61">
        <f t="shared" si="44"/>
        <v>5747065.2280999999</v>
      </c>
      <c r="L171" s="61">
        <v>179097378.1602</v>
      </c>
      <c r="M171" s="66">
        <f t="shared" si="39"/>
        <v>383786113.08840001</v>
      </c>
      <c r="N171" s="65"/>
      <c r="O171" s="181"/>
      <c r="P171" s="67">
        <v>14</v>
      </c>
      <c r="Q171" s="181"/>
      <c r="R171" s="61" t="s">
        <v>459</v>
      </c>
      <c r="S171" s="61">
        <v>106702802.94859999</v>
      </c>
      <c r="T171" s="61">
        <v>0</v>
      </c>
      <c r="U171" s="61">
        <v>85170850.818200007</v>
      </c>
      <c r="V171" s="61">
        <v>7472446.4703000002</v>
      </c>
      <c r="W171" s="61">
        <v>5756209.6129999999</v>
      </c>
      <c r="X171" s="61">
        <f t="shared" si="49"/>
        <v>2878104.8064999999</v>
      </c>
      <c r="Y171" s="61">
        <f t="shared" si="42"/>
        <v>2878104.8064999999</v>
      </c>
      <c r="Z171" s="61">
        <v>186577465.9806</v>
      </c>
      <c r="AA171" s="66">
        <f t="shared" si="36"/>
        <v>388801671.02419996</v>
      </c>
    </row>
    <row r="172" spans="1:27" ht="24.9" customHeight="1">
      <c r="A172" s="179"/>
      <c r="B172" s="181"/>
      <c r="C172" s="57">
        <v>18</v>
      </c>
      <c r="D172" s="61" t="s">
        <v>460</v>
      </c>
      <c r="E172" s="61">
        <v>59317790.016000003</v>
      </c>
      <c r="F172" s="61">
        <v>0</v>
      </c>
      <c r="G172" s="61">
        <v>47347834.402599998</v>
      </c>
      <c r="H172" s="61">
        <v>5399050.8513000002</v>
      </c>
      <c r="I172" s="61">
        <v>3199968.7326000002</v>
      </c>
      <c r="J172" s="61">
        <v>0</v>
      </c>
      <c r="K172" s="61">
        <f t="shared" si="44"/>
        <v>3199968.7326000002</v>
      </c>
      <c r="L172" s="61">
        <v>128399588.35250001</v>
      </c>
      <c r="M172" s="66">
        <f t="shared" si="39"/>
        <v>243664232.35500002</v>
      </c>
      <c r="N172" s="65"/>
      <c r="O172" s="181"/>
      <c r="P172" s="67">
        <v>15</v>
      </c>
      <c r="Q172" s="181"/>
      <c r="R172" s="61" t="s">
        <v>461</v>
      </c>
      <c r="S172" s="61">
        <v>125902673.20919999</v>
      </c>
      <c r="T172" s="61">
        <v>0</v>
      </c>
      <c r="U172" s="61">
        <v>100496308.449</v>
      </c>
      <c r="V172" s="61">
        <v>7681284.0778999999</v>
      </c>
      <c r="W172" s="61">
        <v>6791969.4497999996</v>
      </c>
      <c r="X172" s="61">
        <f t="shared" si="49"/>
        <v>3395984.7248999998</v>
      </c>
      <c r="Y172" s="61">
        <f t="shared" si="42"/>
        <v>3395984.7248999998</v>
      </c>
      <c r="Z172" s="61">
        <v>191941597.91710001</v>
      </c>
      <c r="AA172" s="66">
        <f t="shared" si="36"/>
        <v>429417848.37810004</v>
      </c>
    </row>
    <row r="173" spans="1:27" ht="24.9" customHeight="1">
      <c r="A173" s="179"/>
      <c r="B173" s="181"/>
      <c r="C173" s="57">
        <v>19</v>
      </c>
      <c r="D173" s="61" t="s">
        <v>462</v>
      </c>
      <c r="E173" s="61">
        <v>79912601.022</v>
      </c>
      <c r="F173" s="61">
        <v>0</v>
      </c>
      <c r="G173" s="61">
        <v>63786742.541500002</v>
      </c>
      <c r="H173" s="61">
        <v>6028804.9965000004</v>
      </c>
      <c r="I173" s="61">
        <v>4310980.3069000002</v>
      </c>
      <c r="J173" s="61">
        <v>0</v>
      </c>
      <c r="K173" s="61">
        <f t="shared" si="44"/>
        <v>4310980.3069000002</v>
      </c>
      <c r="L173" s="61">
        <v>144575239.67289999</v>
      </c>
      <c r="M173" s="66">
        <f t="shared" si="39"/>
        <v>298614368.53979999</v>
      </c>
      <c r="N173" s="65"/>
      <c r="O173" s="181"/>
      <c r="P173" s="67">
        <v>16</v>
      </c>
      <c r="Q173" s="181"/>
      <c r="R173" s="61" t="s">
        <v>463</v>
      </c>
      <c r="S173" s="61">
        <v>79738217.720599994</v>
      </c>
      <c r="T173" s="61">
        <v>0</v>
      </c>
      <c r="U173" s="61">
        <v>63647548.689499997</v>
      </c>
      <c r="V173" s="61">
        <v>7499220.8660000004</v>
      </c>
      <c r="W173" s="61">
        <v>4301572.9923</v>
      </c>
      <c r="X173" s="61">
        <f t="shared" si="49"/>
        <v>2150786.49615</v>
      </c>
      <c r="Y173" s="61">
        <f t="shared" si="42"/>
        <v>2150786.49615</v>
      </c>
      <c r="Z173" s="61">
        <v>187265184.0246</v>
      </c>
      <c r="AA173" s="66">
        <f t="shared" si="36"/>
        <v>340300957.79684997</v>
      </c>
    </row>
    <row r="174" spans="1:27" ht="24.9" customHeight="1">
      <c r="A174" s="179"/>
      <c r="B174" s="181"/>
      <c r="C174" s="57">
        <v>20</v>
      </c>
      <c r="D174" s="61" t="s">
        <v>464</v>
      </c>
      <c r="E174" s="61">
        <v>94567903.501699999</v>
      </c>
      <c r="F174" s="61">
        <v>0</v>
      </c>
      <c r="G174" s="61">
        <v>75484697.484599993</v>
      </c>
      <c r="H174" s="61">
        <v>6520535.0559999999</v>
      </c>
      <c r="I174" s="61">
        <v>5101578.0296</v>
      </c>
      <c r="J174" s="61">
        <v>0</v>
      </c>
      <c r="K174" s="61">
        <f t="shared" si="44"/>
        <v>5101578.0296</v>
      </c>
      <c r="L174" s="61">
        <v>157205651.15200001</v>
      </c>
      <c r="M174" s="66">
        <f t="shared" si="39"/>
        <v>338880365.22389996</v>
      </c>
      <c r="N174" s="65"/>
      <c r="O174" s="181"/>
      <c r="P174" s="67">
        <v>17</v>
      </c>
      <c r="Q174" s="181"/>
      <c r="R174" s="61" t="s">
        <v>465</v>
      </c>
      <c r="S174" s="61">
        <v>108228753.6349</v>
      </c>
      <c r="T174" s="61">
        <v>0</v>
      </c>
      <c r="U174" s="61">
        <v>86388874.287599996</v>
      </c>
      <c r="V174" s="61">
        <v>8081962.4404999996</v>
      </c>
      <c r="W174" s="61">
        <v>5838528.8376000002</v>
      </c>
      <c r="X174" s="61">
        <f t="shared" si="49"/>
        <v>2919264.4188000001</v>
      </c>
      <c r="Y174" s="61">
        <f t="shared" si="42"/>
        <v>2919264.4188000001</v>
      </c>
      <c r="Z174" s="61">
        <v>202233286.4034</v>
      </c>
      <c r="AA174" s="66">
        <f t="shared" si="36"/>
        <v>407852141.18519998</v>
      </c>
    </row>
    <row r="175" spans="1:27" ht="24.9" customHeight="1">
      <c r="A175" s="179"/>
      <c r="B175" s="181"/>
      <c r="C175" s="57">
        <v>21</v>
      </c>
      <c r="D175" s="61" t="s">
        <v>466</v>
      </c>
      <c r="E175" s="61">
        <v>137713465.12029999</v>
      </c>
      <c r="F175" s="61">
        <v>0</v>
      </c>
      <c r="G175" s="61">
        <v>109923757.10169999</v>
      </c>
      <c r="H175" s="61">
        <v>11627104.7776</v>
      </c>
      <c r="I175" s="61">
        <v>7429116.6666999999</v>
      </c>
      <c r="J175" s="61">
        <v>0</v>
      </c>
      <c r="K175" s="61">
        <f t="shared" si="44"/>
        <v>7429116.6666999999</v>
      </c>
      <c r="L175" s="61">
        <v>288371268.53380001</v>
      </c>
      <c r="M175" s="66">
        <f t="shared" si="39"/>
        <v>555064712.20009995</v>
      </c>
      <c r="N175" s="65"/>
      <c r="O175" s="181"/>
      <c r="P175" s="67">
        <v>18</v>
      </c>
      <c r="Q175" s="181"/>
      <c r="R175" s="61" t="s">
        <v>467</v>
      </c>
      <c r="S175" s="61">
        <v>73106197.703299999</v>
      </c>
      <c r="T175" s="61">
        <v>0</v>
      </c>
      <c r="U175" s="61">
        <v>58353828.450599998</v>
      </c>
      <c r="V175" s="61">
        <v>6189592.6211999999</v>
      </c>
      <c r="W175" s="61">
        <v>3943800.7845999999</v>
      </c>
      <c r="X175" s="61">
        <f t="shared" si="49"/>
        <v>1971900.3922999999</v>
      </c>
      <c r="Y175" s="61">
        <f t="shared" si="42"/>
        <v>1971900.3922999999</v>
      </c>
      <c r="Z175" s="61">
        <v>153626517.24149999</v>
      </c>
      <c r="AA175" s="66">
        <f t="shared" si="36"/>
        <v>293248036.40890002</v>
      </c>
    </row>
    <row r="176" spans="1:27" ht="24.9" customHeight="1">
      <c r="A176" s="179"/>
      <c r="B176" s="181"/>
      <c r="C176" s="57">
        <v>22</v>
      </c>
      <c r="D176" s="61" t="s">
        <v>468</v>
      </c>
      <c r="E176" s="61">
        <v>85996425.990199998</v>
      </c>
      <c r="F176" s="61">
        <v>0</v>
      </c>
      <c r="G176" s="61">
        <v>68642890.031800002</v>
      </c>
      <c r="H176" s="61">
        <v>6375063.9647000004</v>
      </c>
      <c r="I176" s="61">
        <v>4639179.4807000002</v>
      </c>
      <c r="J176" s="61">
        <v>0</v>
      </c>
      <c r="K176" s="61">
        <f t="shared" si="44"/>
        <v>4639179.4807000002</v>
      </c>
      <c r="L176" s="61">
        <v>153469130.0539</v>
      </c>
      <c r="M176" s="66">
        <f t="shared" si="39"/>
        <v>319122689.52130002</v>
      </c>
      <c r="N176" s="65"/>
      <c r="O176" s="181"/>
      <c r="P176" s="67">
        <v>19</v>
      </c>
      <c r="Q176" s="181"/>
      <c r="R176" s="61" t="s">
        <v>469</v>
      </c>
      <c r="S176" s="61">
        <v>84136813.471799999</v>
      </c>
      <c r="T176" s="61">
        <v>0</v>
      </c>
      <c r="U176" s="61">
        <v>67158535.581900001</v>
      </c>
      <c r="V176" s="61">
        <v>6918689.2840999998</v>
      </c>
      <c r="W176" s="61">
        <v>4538860.4716999996</v>
      </c>
      <c r="X176" s="61">
        <f t="shared" si="49"/>
        <v>2269430.2358499998</v>
      </c>
      <c r="Y176" s="61">
        <f t="shared" si="42"/>
        <v>2269430.2358499998</v>
      </c>
      <c r="Z176" s="61">
        <v>172353846.7669</v>
      </c>
      <c r="AA176" s="66">
        <f t="shared" si="36"/>
        <v>332837315.34055001</v>
      </c>
    </row>
    <row r="177" spans="1:27" ht="24.9" customHeight="1">
      <c r="A177" s="179"/>
      <c r="B177" s="181"/>
      <c r="C177" s="57">
        <v>23</v>
      </c>
      <c r="D177" s="61" t="s">
        <v>470</v>
      </c>
      <c r="E177" s="61">
        <v>80081529.712599993</v>
      </c>
      <c r="F177" s="61">
        <v>0</v>
      </c>
      <c r="G177" s="61">
        <v>63921582.488499999</v>
      </c>
      <c r="H177" s="61">
        <v>6204747.1984999999</v>
      </c>
      <c r="I177" s="61">
        <v>4320093.3661000002</v>
      </c>
      <c r="J177" s="61">
        <v>0</v>
      </c>
      <c r="K177" s="61">
        <f t="shared" si="44"/>
        <v>4320093.3661000002</v>
      </c>
      <c r="L177" s="61">
        <v>149094431.3813</v>
      </c>
      <c r="M177" s="66">
        <f t="shared" si="39"/>
        <v>303622384.14700001</v>
      </c>
      <c r="N177" s="65"/>
      <c r="O177" s="181"/>
      <c r="P177" s="67">
        <v>20</v>
      </c>
      <c r="Q177" s="181"/>
      <c r="R177" s="61" t="s">
        <v>471</v>
      </c>
      <c r="S177" s="61">
        <v>97042391.568900004</v>
      </c>
      <c r="T177" s="61">
        <v>0</v>
      </c>
      <c r="U177" s="61">
        <v>77459849.478599995</v>
      </c>
      <c r="V177" s="61">
        <v>7238039.9176000003</v>
      </c>
      <c r="W177" s="61">
        <v>5235067.2314999998</v>
      </c>
      <c r="X177" s="61">
        <f t="shared" si="49"/>
        <v>2617533.6157499999</v>
      </c>
      <c r="Y177" s="61">
        <f t="shared" si="42"/>
        <v>2617533.6157499999</v>
      </c>
      <c r="Z177" s="61">
        <v>180556578.79359999</v>
      </c>
      <c r="AA177" s="66">
        <f t="shared" si="36"/>
        <v>364914393.37444997</v>
      </c>
    </row>
    <row r="178" spans="1:27" ht="24.9" customHeight="1">
      <c r="A178" s="179"/>
      <c r="B178" s="181"/>
      <c r="C178" s="57">
        <v>24</v>
      </c>
      <c r="D178" s="61" t="s">
        <v>472</v>
      </c>
      <c r="E178" s="61">
        <v>78167165.815699995</v>
      </c>
      <c r="F178" s="61">
        <v>0</v>
      </c>
      <c r="G178" s="61">
        <v>62393525.1426</v>
      </c>
      <c r="H178" s="61">
        <v>6113628.5322000002</v>
      </c>
      <c r="I178" s="61">
        <v>4216820.7287999997</v>
      </c>
      <c r="J178" s="61">
        <v>0</v>
      </c>
      <c r="K178" s="61">
        <f t="shared" si="44"/>
        <v>4216820.7287999997</v>
      </c>
      <c r="L178" s="61">
        <v>146753988.2333</v>
      </c>
      <c r="M178" s="66">
        <f t="shared" si="39"/>
        <v>297645128.4526</v>
      </c>
      <c r="N178" s="65"/>
      <c r="O178" s="181"/>
      <c r="P178" s="67">
        <v>21</v>
      </c>
      <c r="Q178" s="181"/>
      <c r="R178" s="61" t="s">
        <v>473</v>
      </c>
      <c r="S178" s="61">
        <v>91290737.756699994</v>
      </c>
      <c r="T178" s="61">
        <v>0</v>
      </c>
      <c r="U178" s="61">
        <v>72868843.101500005</v>
      </c>
      <c r="V178" s="61">
        <v>7159337.3918000003</v>
      </c>
      <c r="W178" s="61">
        <v>4924787.4256999996</v>
      </c>
      <c r="X178" s="61">
        <f t="shared" si="49"/>
        <v>2462393.7128499998</v>
      </c>
      <c r="Y178" s="61">
        <f t="shared" si="42"/>
        <v>2462393.7128499998</v>
      </c>
      <c r="Z178" s="61">
        <v>178535052.4174</v>
      </c>
      <c r="AA178" s="66">
        <f t="shared" si="36"/>
        <v>352316364.38024998</v>
      </c>
    </row>
    <row r="179" spans="1:27" ht="24.9" customHeight="1">
      <c r="A179" s="179"/>
      <c r="B179" s="181"/>
      <c r="C179" s="57">
        <v>25</v>
      </c>
      <c r="D179" s="61" t="s">
        <v>474</v>
      </c>
      <c r="E179" s="61">
        <v>89397348.560100004</v>
      </c>
      <c r="F179" s="61">
        <v>0</v>
      </c>
      <c r="G179" s="61">
        <v>71357527.893700004</v>
      </c>
      <c r="H179" s="61">
        <v>7817599.8274999997</v>
      </c>
      <c r="I179" s="61">
        <v>4822646.2936000004</v>
      </c>
      <c r="J179" s="61">
        <v>0</v>
      </c>
      <c r="K179" s="61">
        <f t="shared" si="44"/>
        <v>4822646.2936000004</v>
      </c>
      <c r="L179" s="61">
        <v>190521616.82190001</v>
      </c>
      <c r="M179" s="66">
        <f t="shared" si="39"/>
        <v>363916739.39680004</v>
      </c>
      <c r="N179" s="65"/>
      <c r="O179" s="181"/>
      <c r="P179" s="67">
        <v>22</v>
      </c>
      <c r="Q179" s="181"/>
      <c r="R179" s="61" t="s">
        <v>475</v>
      </c>
      <c r="S179" s="61">
        <v>107919639.43260001</v>
      </c>
      <c r="T179" s="61">
        <v>0</v>
      </c>
      <c r="U179" s="61">
        <v>86142137.3803</v>
      </c>
      <c r="V179" s="61">
        <v>7954278.4414999997</v>
      </c>
      <c r="W179" s="61">
        <v>5821853.3043999998</v>
      </c>
      <c r="X179" s="61">
        <f t="shared" si="49"/>
        <v>2910926.6521999999</v>
      </c>
      <c r="Y179" s="61">
        <f t="shared" si="42"/>
        <v>2910926.6521999999</v>
      </c>
      <c r="Z179" s="61">
        <v>198953638.523</v>
      </c>
      <c r="AA179" s="66">
        <f t="shared" si="36"/>
        <v>403880620.4296</v>
      </c>
    </row>
    <row r="180" spans="1:27" ht="24.9" customHeight="1">
      <c r="A180" s="179"/>
      <c r="B180" s="181"/>
      <c r="C180" s="57">
        <v>26</v>
      </c>
      <c r="D180" s="61" t="s">
        <v>476</v>
      </c>
      <c r="E180" s="61">
        <v>77708558.862499997</v>
      </c>
      <c r="F180" s="61">
        <v>0</v>
      </c>
      <c r="G180" s="61">
        <v>62027462.177900001</v>
      </c>
      <c r="H180" s="61">
        <v>5978993.1018000003</v>
      </c>
      <c r="I180" s="61">
        <v>4192080.6312000002</v>
      </c>
      <c r="J180" s="61">
        <v>0</v>
      </c>
      <c r="K180" s="61">
        <f t="shared" si="44"/>
        <v>4192080.6312000002</v>
      </c>
      <c r="L180" s="61">
        <v>143295788.24450001</v>
      </c>
      <c r="M180" s="66">
        <f t="shared" si="39"/>
        <v>293202883.01789999</v>
      </c>
      <c r="N180" s="65"/>
      <c r="O180" s="181"/>
      <c r="P180" s="67">
        <v>23</v>
      </c>
      <c r="Q180" s="181"/>
      <c r="R180" s="61" t="s">
        <v>477</v>
      </c>
      <c r="S180" s="61">
        <v>78924342.248699993</v>
      </c>
      <c r="T180" s="61">
        <v>0</v>
      </c>
      <c r="U180" s="61">
        <v>62997908.150700003</v>
      </c>
      <c r="V180" s="61">
        <v>7702124.9781999998</v>
      </c>
      <c r="W180" s="61">
        <v>4257667.5120000001</v>
      </c>
      <c r="X180" s="61">
        <f t="shared" si="49"/>
        <v>2128833.7560000001</v>
      </c>
      <c r="Y180" s="61">
        <f t="shared" si="42"/>
        <v>2128833.7560000001</v>
      </c>
      <c r="Z180" s="61">
        <v>192476910.2114</v>
      </c>
      <c r="AA180" s="66">
        <f t="shared" si="36"/>
        <v>344230119.34500003</v>
      </c>
    </row>
    <row r="181" spans="1:27" ht="24.9" customHeight="1">
      <c r="A181" s="179"/>
      <c r="B181" s="182"/>
      <c r="C181" s="57">
        <v>27</v>
      </c>
      <c r="D181" s="61" t="s">
        <v>478</v>
      </c>
      <c r="E181" s="61">
        <v>75366874.338499993</v>
      </c>
      <c r="F181" s="61">
        <v>0</v>
      </c>
      <c r="G181" s="61">
        <v>60158314.810199998</v>
      </c>
      <c r="H181" s="61">
        <v>6012718.9288999997</v>
      </c>
      <c r="I181" s="61">
        <v>4065755.6745000002</v>
      </c>
      <c r="J181" s="61">
        <v>0</v>
      </c>
      <c r="K181" s="61">
        <f t="shared" si="44"/>
        <v>4065755.6745000002</v>
      </c>
      <c r="L181" s="61">
        <v>144162058.3969</v>
      </c>
      <c r="M181" s="66">
        <f t="shared" si="39"/>
        <v>289765722.14899999</v>
      </c>
      <c r="N181" s="65"/>
      <c r="O181" s="181"/>
      <c r="P181" s="67">
        <v>24</v>
      </c>
      <c r="Q181" s="181"/>
      <c r="R181" s="61" t="s">
        <v>479</v>
      </c>
      <c r="S181" s="61">
        <v>64231887.136799999</v>
      </c>
      <c r="T181" s="61">
        <v>0</v>
      </c>
      <c r="U181" s="61">
        <v>51270297.741999999</v>
      </c>
      <c r="V181" s="61">
        <v>5920281.5785999997</v>
      </c>
      <c r="W181" s="61">
        <v>3465065.5463999999</v>
      </c>
      <c r="X181" s="61">
        <f t="shared" si="49"/>
        <v>1732532.7731999999</v>
      </c>
      <c r="Y181" s="61">
        <f t="shared" si="42"/>
        <v>1732532.7731999999</v>
      </c>
      <c r="Z181" s="61">
        <v>146709085.17089999</v>
      </c>
      <c r="AA181" s="66">
        <f t="shared" si="36"/>
        <v>269864084.40149999</v>
      </c>
    </row>
    <row r="182" spans="1:27" ht="24.9" customHeight="1">
      <c r="A182" s="57"/>
      <c r="B182" s="172" t="s">
        <v>480</v>
      </c>
      <c r="C182" s="173"/>
      <c r="D182" s="62"/>
      <c r="E182" s="62">
        <f>SUM(E155:E181)</f>
        <v>2328385318.8490005</v>
      </c>
      <c r="F182" s="62">
        <f t="shared" ref="F182:M182" si="50">SUM(F155:F181)</f>
        <v>0</v>
      </c>
      <c r="G182" s="62">
        <f t="shared" si="50"/>
        <v>1858531858.1948004</v>
      </c>
      <c r="H182" s="62">
        <f t="shared" si="50"/>
        <v>180942628.77840003</v>
      </c>
      <c r="I182" s="62">
        <f t="shared" si="50"/>
        <v>125607515.31150001</v>
      </c>
      <c r="J182" s="62">
        <f t="shared" si="50"/>
        <v>0</v>
      </c>
      <c r="K182" s="62">
        <f t="shared" si="50"/>
        <v>125607515.31150001</v>
      </c>
      <c r="L182" s="62">
        <f t="shared" si="50"/>
        <v>4370108772.4197006</v>
      </c>
      <c r="M182" s="62">
        <f t="shared" si="50"/>
        <v>8863576093.5534</v>
      </c>
      <c r="N182" s="65"/>
      <c r="O182" s="182"/>
      <c r="P182" s="67">
        <v>25</v>
      </c>
      <c r="Q182" s="182"/>
      <c r="R182" s="61" t="s">
        <v>481</v>
      </c>
      <c r="S182" s="61">
        <v>71598686.988399997</v>
      </c>
      <c r="T182" s="61">
        <v>0</v>
      </c>
      <c r="U182" s="61">
        <v>57150523.882700004</v>
      </c>
      <c r="V182" s="61">
        <v>5896694.9298999999</v>
      </c>
      <c r="W182" s="61">
        <v>3862476.3262</v>
      </c>
      <c r="X182" s="61">
        <f t="shared" si="49"/>
        <v>1931238.1631</v>
      </c>
      <c r="Y182" s="61">
        <f t="shared" si="42"/>
        <v>1931238.1631</v>
      </c>
      <c r="Z182" s="61">
        <v>146103246.51390001</v>
      </c>
      <c r="AA182" s="66">
        <f t="shared" si="36"/>
        <v>282680390.47800004</v>
      </c>
    </row>
    <row r="183" spans="1:27" ht="24.9" customHeight="1">
      <c r="A183" s="179">
        <v>9</v>
      </c>
      <c r="B183" s="180" t="s">
        <v>482</v>
      </c>
      <c r="C183" s="57">
        <v>1</v>
      </c>
      <c r="D183" s="61" t="s">
        <v>483</v>
      </c>
      <c r="E183" s="61">
        <v>79898896.677100003</v>
      </c>
      <c r="F183" s="61">
        <v>0</v>
      </c>
      <c r="G183" s="61">
        <v>63775803.646799996</v>
      </c>
      <c r="H183" s="61">
        <v>6881420.2160999998</v>
      </c>
      <c r="I183" s="61">
        <v>4310241.0097000003</v>
      </c>
      <c r="J183" s="61">
        <f t="shared" ref="J183:J226" si="51">I183/2</f>
        <v>2155120.5048500001</v>
      </c>
      <c r="K183" s="61">
        <f t="shared" si="44"/>
        <v>2155120.5048500001</v>
      </c>
      <c r="L183" s="61">
        <v>155246550.0733</v>
      </c>
      <c r="M183" s="66">
        <f t="shared" si="39"/>
        <v>307957791.11815</v>
      </c>
      <c r="N183" s="65"/>
      <c r="O183" s="57"/>
      <c r="P183" s="172" t="s">
        <v>484</v>
      </c>
      <c r="Q183" s="174"/>
      <c r="R183" s="62"/>
      <c r="S183" s="62">
        <f>SUM(S158:S182)</f>
        <v>2187317493.0442004</v>
      </c>
      <c r="T183" s="61">
        <v>0</v>
      </c>
      <c r="U183" s="62">
        <f>SUM(U158:U182)</f>
        <v>1745930629.2219005</v>
      </c>
      <c r="V183" s="62">
        <f t="shared" ref="V183" si="52">SUM(V158:V182)</f>
        <v>172941770.30839995</v>
      </c>
      <c r="W183" s="62">
        <f t="shared" ref="W183:AA183" si="53">SUM(W158:W182)</f>
        <v>117997443.66829999</v>
      </c>
      <c r="X183" s="62">
        <f t="shared" si="53"/>
        <v>58998721.834149994</v>
      </c>
      <c r="Y183" s="62">
        <f t="shared" si="42"/>
        <v>58998721.834149994</v>
      </c>
      <c r="Z183" s="62">
        <f t="shared" si="53"/>
        <v>4308192166.1710005</v>
      </c>
      <c r="AA183" s="62">
        <f t="shared" si="53"/>
        <v>8473380780.5796509</v>
      </c>
    </row>
    <row r="184" spans="1:27" ht="24.9" customHeight="1">
      <c r="A184" s="179"/>
      <c r="B184" s="181"/>
      <c r="C184" s="57">
        <v>2</v>
      </c>
      <c r="D184" s="61" t="s">
        <v>485</v>
      </c>
      <c r="E184" s="61">
        <v>100431943.8343</v>
      </c>
      <c r="F184" s="61">
        <v>0</v>
      </c>
      <c r="G184" s="61">
        <v>80165411.491600007</v>
      </c>
      <c r="H184" s="61">
        <v>6966109.8129000003</v>
      </c>
      <c r="I184" s="61">
        <v>5417920.6596999997</v>
      </c>
      <c r="J184" s="61">
        <f t="shared" si="51"/>
        <v>2708960.3298499999</v>
      </c>
      <c r="K184" s="61">
        <f t="shared" si="44"/>
        <v>2708960.3298499999</v>
      </c>
      <c r="L184" s="61">
        <v>157421858.3233</v>
      </c>
      <c r="M184" s="66">
        <f t="shared" si="39"/>
        <v>347694283.79194999</v>
      </c>
      <c r="N184" s="65"/>
      <c r="O184" s="180">
        <v>27</v>
      </c>
      <c r="P184" s="67">
        <v>1</v>
      </c>
      <c r="Q184" s="180" t="s">
        <v>112</v>
      </c>
      <c r="R184" s="61" t="s">
        <v>486</v>
      </c>
      <c r="S184" s="61">
        <v>80384901.938800007</v>
      </c>
      <c r="T184" s="61">
        <v>0</v>
      </c>
      <c r="U184" s="61">
        <v>64163736.114399999</v>
      </c>
      <c r="V184" s="61">
        <v>8904120.9750999995</v>
      </c>
      <c r="W184" s="61">
        <v>4336459.1415999997</v>
      </c>
      <c r="X184" s="61">
        <v>0</v>
      </c>
      <c r="Y184" s="61">
        <f t="shared" si="42"/>
        <v>4336459.1415999997</v>
      </c>
      <c r="Z184" s="61">
        <v>179772349.0503</v>
      </c>
      <c r="AA184" s="66">
        <f t="shared" si="36"/>
        <v>337561567.22020006</v>
      </c>
    </row>
    <row r="185" spans="1:27" ht="24.9" customHeight="1">
      <c r="A185" s="179"/>
      <c r="B185" s="181"/>
      <c r="C185" s="57">
        <v>3</v>
      </c>
      <c r="D185" s="61" t="s">
        <v>487</v>
      </c>
      <c r="E185" s="61">
        <v>96142944.398499995</v>
      </c>
      <c r="F185" s="61">
        <v>0</v>
      </c>
      <c r="G185" s="61">
        <v>76741905.069900006</v>
      </c>
      <c r="H185" s="61">
        <v>8576993.5393000003</v>
      </c>
      <c r="I185" s="61">
        <v>5186545.4841</v>
      </c>
      <c r="J185" s="61">
        <f t="shared" si="51"/>
        <v>2593272.74205</v>
      </c>
      <c r="K185" s="61">
        <f t="shared" si="44"/>
        <v>2593272.74205</v>
      </c>
      <c r="L185" s="61">
        <v>198798471.2013</v>
      </c>
      <c r="M185" s="66">
        <f t="shared" si="39"/>
        <v>382853586.95104998</v>
      </c>
      <c r="N185" s="65"/>
      <c r="O185" s="181"/>
      <c r="P185" s="67">
        <v>2</v>
      </c>
      <c r="Q185" s="181"/>
      <c r="R185" s="61" t="s">
        <v>488</v>
      </c>
      <c r="S185" s="61">
        <v>82985111.482500002</v>
      </c>
      <c r="T185" s="61">
        <v>0</v>
      </c>
      <c r="U185" s="61">
        <v>66239239.784599997</v>
      </c>
      <c r="V185" s="61">
        <v>9559738.7312000003</v>
      </c>
      <c r="W185" s="61">
        <v>4476730.5379999997</v>
      </c>
      <c r="X185" s="61">
        <v>0</v>
      </c>
      <c r="Y185" s="61">
        <f t="shared" si="42"/>
        <v>4476730.5379999997</v>
      </c>
      <c r="Z185" s="61">
        <v>196612324.30399999</v>
      </c>
      <c r="AA185" s="66">
        <f t="shared" si="36"/>
        <v>359873144.84029996</v>
      </c>
    </row>
    <row r="186" spans="1:27" ht="24.9" customHeight="1">
      <c r="A186" s="179"/>
      <c r="B186" s="181"/>
      <c r="C186" s="57">
        <v>4</v>
      </c>
      <c r="D186" s="61" t="s">
        <v>489</v>
      </c>
      <c r="E186" s="61">
        <v>62033111.263099998</v>
      </c>
      <c r="F186" s="61">
        <v>0</v>
      </c>
      <c r="G186" s="61">
        <v>49515220.961199999</v>
      </c>
      <c r="H186" s="61">
        <v>5375718.7455000002</v>
      </c>
      <c r="I186" s="61">
        <v>3346449.9667000002</v>
      </c>
      <c r="J186" s="61">
        <f t="shared" si="51"/>
        <v>1673224.9833500001</v>
      </c>
      <c r="K186" s="61">
        <f t="shared" si="44"/>
        <v>1673224.9833500001</v>
      </c>
      <c r="L186" s="61">
        <v>116571612.9325</v>
      </c>
      <c r="M186" s="66">
        <f t="shared" si="39"/>
        <v>235168888.88564998</v>
      </c>
      <c r="N186" s="65"/>
      <c r="O186" s="181"/>
      <c r="P186" s="67">
        <v>3</v>
      </c>
      <c r="Q186" s="181"/>
      <c r="R186" s="61" t="s">
        <v>490</v>
      </c>
      <c r="S186" s="61">
        <v>127550863.5307</v>
      </c>
      <c r="T186" s="61">
        <v>0</v>
      </c>
      <c r="U186" s="61">
        <v>101811904.367</v>
      </c>
      <c r="V186" s="61">
        <v>13260297.7411</v>
      </c>
      <c r="W186" s="61">
        <v>6880883.0368999997</v>
      </c>
      <c r="X186" s="61">
        <v>0</v>
      </c>
      <c r="Y186" s="61">
        <f t="shared" si="42"/>
        <v>6880883.0368999997</v>
      </c>
      <c r="Z186" s="61">
        <v>291663627.5571</v>
      </c>
      <c r="AA186" s="66">
        <f t="shared" si="36"/>
        <v>541167576.23280001</v>
      </c>
    </row>
    <row r="187" spans="1:27" ht="24.9" customHeight="1">
      <c r="A187" s="179"/>
      <c r="B187" s="181"/>
      <c r="C187" s="57">
        <v>5</v>
      </c>
      <c r="D187" s="61" t="s">
        <v>491</v>
      </c>
      <c r="E187" s="61">
        <v>74102992.532499999</v>
      </c>
      <c r="F187" s="61">
        <v>0</v>
      </c>
      <c r="G187" s="61">
        <v>59149476.375</v>
      </c>
      <c r="H187" s="61">
        <v>6359326.1972000003</v>
      </c>
      <c r="I187" s="61">
        <v>3997574.0673000002</v>
      </c>
      <c r="J187" s="61">
        <f t="shared" si="51"/>
        <v>1998787.0336500001</v>
      </c>
      <c r="K187" s="61">
        <f t="shared" si="44"/>
        <v>1998787.0336500001</v>
      </c>
      <c r="L187" s="61">
        <v>141836220.2322</v>
      </c>
      <c r="M187" s="66">
        <f t="shared" si="39"/>
        <v>283446802.37055004</v>
      </c>
      <c r="N187" s="65"/>
      <c r="O187" s="181"/>
      <c r="P187" s="67">
        <v>4</v>
      </c>
      <c r="Q187" s="181"/>
      <c r="R187" s="61" t="s">
        <v>492</v>
      </c>
      <c r="S187" s="61">
        <v>83865763.533999994</v>
      </c>
      <c r="T187" s="61">
        <v>0</v>
      </c>
      <c r="U187" s="61">
        <v>66942181.810699999</v>
      </c>
      <c r="V187" s="61">
        <v>8642899.8450000007</v>
      </c>
      <c r="W187" s="61">
        <v>4524238.3602999998</v>
      </c>
      <c r="X187" s="61">
        <v>0</v>
      </c>
      <c r="Y187" s="61">
        <f t="shared" si="42"/>
        <v>4524238.3602999998</v>
      </c>
      <c r="Z187" s="61">
        <v>173062711.72620001</v>
      </c>
      <c r="AA187" s="66">
        <f t="shared" si="36"/>
        <v>337037795.2762</v>
      </c>
    </row>
    <row r="188" spans="1:27" ht="24.9" customHeight="1">
      <c r="A188" s="179"/>
      <c r="B188" s="181"/>
      <c r="C188" s="57">
        <v>6</v>
      </c>
      <c r="D188" s="61" t="s">
        <v>493</v>
      </c>
      <c r="E188" s="61">
        <v>85249996.403699994</v>
      </c>
      <c r="F188" s="61">
        <v>0</v>
      </c>
      <c r="G188" s="61">
        <v>68047085.224600002</v>
      </c>
      <c r="H188" s="61">
        <v>7207976.7649999997</v>
      </c>
      <c r="I188" s="61">
        <v>4598912.4488000004</v>
      </c>
      <c r="J188" s="61">
        <f t="shared" si="51"/>
        <v>2299456.2244000002</v>
      </c>
      <c r="K188" s="61">
        <f t="shared" si="44"/>
        <v>2299456.2244000002</v>
      </c>
      <c r="L188" s="61">
        <v>163634370.79809999</v>
      </c>
      <c r="M188" s="66">
        <f t="shared" si="39"/>
        <v>326438885.41579998</v>
      </c>
      <c r="N188" s="65"/>
      <c r="O188" s="181"/>
      <c r="P188" s="67">
        <v>5</v>
      </c>
      <c r="Q188" s="181"/>
      <c r="R188" s="61" t="s">
        <v>494</v>
      </c>
      <c r="S188" s="61">
        <v>75158707.934100002</v>
      </c>
      <c r="T188" s="61">
        <v>0</v>
      </c>
      <c r="U188" s="61">
        <v>59992155.072099999</v>
      </c>
      <c r="V188" s="61">
        <v>8469100.6662000008</v>
      </c>
      <c r="W188" s="61">
        <v>4054525.8901999998</v>
      </c>
      <c r="X188" s="61">
        <v>0</v>
      </c>
      <c r="Y188" s="61">
        <f t="shared" si="42"/>
        <v>4054525.8901999998</v>
      </c>
      <c r="Z188" s="61">
        <v>168598564.98390001</v>
      </c>
      <c r="AA188" s="66">
        <f t="shared" si="36"/>
        <v>316273054.54650003</v>
      </c>
    </row>
    <row r="189" spans="1:27" ht="24.9" customHeight="1">
      <c r="A189" s="179"/>
      <c r="B189" s="181"/>
      <c r="C189" s="57">
        <v>7</v>
      </c>
      <c r="D189" s="61" t="s">
        <v>495</v>
      </c>
      <c r="E189" s="61">
        <v>97734625.607600003</v>
      </c>
      <c r="F189" s="61">
        <v>0</v>
      </c>
      <c r="G189" s="61">
        <v>78012395.057699993</v>
      </c>
      <c r="H189" s="61">
        <v>7435110.4329000004</v>
      </c>
      <c r="I189" s="61">
        <v>5272410.6199000003</v>
      </c>
      <c r="J189" s="61">
        <f t="shared" si="51"/>
        <v>2636205.3099500001</v>
      </c>
      <c r="K189" s="61">
        <f t="shared" si="44"/>
        <v>2636205.3099500001</v>
      </c>
      <c r="L189" s="61">
        <v>169468449.1318</v>
      </c>
      <c r="M189" s="66">
        <f t="shared" si="39"/>
        <v>355286785.53995001</v>
      </c>
      <c r="N189" s="65"/>
      <c r="O189" s="181"/>
      <c r="P189" s="67">
        <v>6</v>
      </c>
      <c r="Q189" s="181"/>
      <c r="R189" s="61" t="s">
        <v>496</v>
      </c>
      <c r="S189" s="61">
        <v>57171334.440200001</v>
      </c>
      <c r="T189" s="61">
        <v>0</v>
      </c>
      <c r="U189" s="61">
        <v>45634520.013700001</v>
      </c>
      <c r="V189" s="61">
        <v>6946295.1919999998</v>
      </c>
      <c r="W189" s="61">
        <v>3084175.6335999998</v>
      </c>
      <c r="X189" s="61">
        <v>0</v>
      </c>
      <c r="Y189" s="61">
        <f t="shared" si="42"/>
        <v>3084175.6335999998</v>
      </c>
      <c r="Z189" s="61">
        <v>129484300.20829999</v>
      </c>
      <c r="AA189" s="66">
        <f t="shared" si="36"/>
        <v>242320625.4878</v>
      </c>
    </row>
    <row r="190" spans="1:27" ht="24.9" customHeight="1">
      <c r="A190" s="179"/>
      <c r="B190" s="181"/>
      <c r="C190" s="57">
        <v>8</v>
      </c>
      <c r="D190" s="61" t="s">
        <v>497</v>
      </c>
      <c r="E190" s="61">
        <v>77420868.754099995</v>
      </c>
      <c r="F190" s="61">
        <v>0</v>
      </c>
      <c r="G190" s="61">
        <v>61797826.1175</v>
      </c>
      <c r="H190" s="61">
        <v>7344715.0368999997</v>
      </c>
      <c r="I190" s="61">
        <v>4176560.8461000002</v>
      </c>
      <c r="J190" s="61">
        <f t="shared" si="51"/>
        <v>2088280.4230500001</v>
      </c>
      <c r="K190" s="61">
        <f t="shared" si="44"/>
        <v>2088280.4230500001</v>
      </c>
      <c r="L190" s="61">
        <v>167146583.65979999</v>
      </c>
      <c r="M190" s="66">
        <f t="shared" si="39"/>
        <v>315798273.99135</v>
      </c>
      <c r="N190" s="65"/>
      <c r="O190" s="181"/>
      <c r="P190" s="67">
        <v>7</v>
      </c>
      <c r="Q190" s="181"/>
      <c r="R190" s="61" t="s">
        <v>498</v>
      </c>
      <c r="S190" s="61">
        <v>55694982.624899998</v>
      </c>
      <c r="T190" s="61">
        <v>0</v>
      </c>
      <c r="U190" s="61">
        <v>44456086.675999999</v>
      </c>
      <c r="V190" s="61">
        <v>7009983.1617000001</v>
      </c>
      <c r="W190" s="61">
        <v>3004532.0789999999</v>
      </c>
      <c r="X190" s="61">
        <v>0</v>
      </c>
      <c r="Y190" s="61">
        <f t="shared" si="42"/>
        <v>3004532.0789999999</v>
      </c>
      <c r="Z190" s="61">
        <v>131120167.7915</v>
      </c>
      <c r="AA190" s="66">
        <f t="shared" ref="AA190:AA253" si="54">S190+T190+U190+V190+Y190+Z190</f>
        <v>241285752.33309999</v>
      </c>
    </row>
    <row r="191" spans="1:27" ht="24.9" customHeight="1">
      <c r="A191" s="179"/>
      <c r="B191" s="181"/>
      <c r="C191" s="57">
        <v>9</v>
      </c>
      <c r="D191" s="61" t="s">
        <v>499</v>
      </c>
      <c r="E191" s="61">
        <v>82521103.175400004</v>
      </c>
      <c r="F191" s="61">
        <v>0</v>
      </c>
      <c r="G191" s="61">
        <v>65868865.424999997</v>
      </c>
      <c r="H191" s="61">
        <v>7508629.5214</v>
      </c>
      <c r="I191" s="61">
        <v>4451699.0581</v>
      </c>
      <c r="J191" s="61">
        <f t="shared" si="51"/>
        <v>2225849.52905</v>
      </c>
      <c r="K191" s="61">
        <f t="shared" si="44"/>
        <v>2225849.52905</v>
      </c>
      <c r="L191" s="61">
        <v>171356835.49649999</v>
      </c>
      <c r="M191" s="66">
        <f t="shared" si="39"/>
        <v>329481283.14734995</v>
      </c>
      <c r="N191" s="65"/>
      <c r="O191" s="181"/>
      <c r="P191" s="67">
        <v>8</v>
      </c>
      <c r="Q191" s="181"/>
      <c r="R191" s="61" t="s">
        <v>500</v>
      </c>
      <c r="S191" s="61">
        <v>125060723.197</v>
      </c>
      <c r="T191" s="61">
        <v>0</v>
      </c>
      <c r="U191" s="61">
        <v>99824258.634900004</v>
      </c>
      <c r="V191" s="61">
        <v>13237153.0909</v>
      </c>
      <c r="W191" s="61">
        <v>6746549.4549000002</v>
      </c>
      <c r="X191" s="61">
        <v>0</v>
      </c>
      <c r="Y191" s="61">
        <f t="shared" si="42"/>
        <v>6746549.4549000002</v>
      </c>
      <c r="Z191" s="61">
        <v>291069141.92430001</v>
      </c>
      <c r="AA191" s="66">
        <f t="shared" si="54"/>
        <v>535937826.30200005</v>
      </c>
    </row>
    <row r="192" spans="1:27" ht="24.9" customHeight="1">
      <c r="A192" s="179"/>
      <c r="B192" s="181"/>
      <c r="C192" s="57">
        <v>10</v>
      </c>
      <c r="D192" s="61" t="s">
        <v>501</v>
      </c>
      <c r="E192" s="61">
        <v>64617239.746200003</v>
      </c>
      <c r="F192" s="61">
        <v>0</v>
      </c>
      <c r="G192" s="61">
        <v>51577888.627300002</v>
      </c>
      <c r="H192" s="61">
        <v>6016094.2493000003</v>
      </c>
      <c r="I192" s="61">
        <v>3485853.8511999999</v>
      </c>
      <c r="J192" s="61">
        <f t="shared" si="51"/>
        <v>1742926.9256</v>
      </c>
      <c r="K192" s="61">
        <f t="shared" si="44"/>
        <v>1742926.9256</v>
      </c>
      <c r="L192" s="61">
        <v>133020080.8656</v>
      </c>
      <c r="M192" s="66">
        <f t="shared" si="39"/>
        <v>256974230.41400003</v>
      </c>
      <c r="N192" s="65"/>
      <c r="O192" s="181"/>
      <c r="P192" s="67">
        <v>9</v>
      </c>
      <c r="Q192" s="181"/>
      <c r="R192" s="61" t="s">
        <v>502</v>
      </c>
      <c r="S192" s="61">
        <v>74426681.342500001</v>
      </c>
      <c r="T192" s="61">
        <v>0</v>
      </c>
      <c r="U192" s="61">
        <v>59407846.826300003</v>
      </c>
      <c r="V192" s="61">
        <v>7683495.1612</v>
      </c>
      <c r="W192" s="61">
        <v>4015035.8451</v>
      </c>
      <c r="X192" s="61">
        <v>0</v>
      </c>
      <c r="Y192" s="61">
        <f t="shared" si="42"/>
        <v>4015035.8451</v>
      </c>
      <c r="Z192" s="61">
        <v>148419768.5113</v>
      </c>
      <c r="AA192" s="66">
        <f t="shared" si="54"/>
        <v>293952827.68639994</v>
      </c>
    </row>
    <row r="193" spans="1:27" ht="24.9" customHeight="1">
      <c r="A193" s="179"/>
      <c r="B193" s="181"/>
      <c r="C193" s="57">
        <v>11</v>
      </c>
      <c r="D193" s="61" t="s">
        <v>503</v>
      </c>
      <c r="E193" s="61">
        <v>88169312.500100002</v>
      </c>
      <c r="F193" s="61">
        <v>0</v>
      </c>
      <c r="G193" s="61">
        <v>70377301.759299994</v>
      </c>
      <c r="H193" s="61">
        <v>7116898.2805000003</v>
      </c>
      <c r="I193" s="61">
        <v>4756398.4277999997</v>
      </c>
      <c r="J193" s="61">
        <f t="shared" si="51"/>
        <v>2378199.2138999999</v>
      </c>
      <c r="K193" s="61">
        <f t="shared" si="44"/>
        <v>2378199.2138999999</v>
      </c>
      <c r="L193" s="61">
        <v>161294959.7432</v>
      </c>
      <c r="M193" s="66">
        <f t="shared" si="39"/>
        <v>329336671.49699998</v>
      </c>
      <c r="N193" s="65"/>
      <c r="O193" s="181"/>
      <c r="P193" s="67">
        <v>10</v>
      </c>
      <c r="Q193" s="181"/>
      <c r="R193" s="61" t="s">
        <v>504</v>
      </c>
      <c r="S193" s="61">
        <v>92988860.815300003</v>
      </c>
      <c r="T193" s="61">
        <v>0</v>
      </c>
      <c r="U193" s="61">
        <v>74224295.645300001</v>
      </c>
      <c r="V193" s="61">
        <v>10015908</v>
      </c>
      <c r="W193" s="61">
        <v>5016394.6939000003</v>
      </c>
      <c r="X193" s="61">
        <v>0</v>
      </c>
      <c r="Y193" s="61">
        <f t="shared" si="42"/>
        <v>5016394.6939000003</v>
      </c>
      <c r="Z193" s="61">
        <v>208329333.3786</v>
      </c>
      <c r="AA193" s="66">
        <f t="shared" si="54"/>
        <v>390574792.53310001</v>
      </c>
    </row>
    <row r="194" spans="1:27" ht="24.9" customHeight="1">
      <c r="A194" s="179"/>
      <c r="B194" s="181"/>
      <c r="C194" s="57">
        <v>12</v>
      </c>
      <c r="D194" s="61" t="s">
        <v>505</v>
      </c>
      <c r="E194" s="61">
        <v>76088337.339599997</v>
      </c>
      <c r="F194" s="61">
        <v>0</v>
      </c>
      <c r="G194" s="61">
        <v>60734191.131499998</v>
      </c>
      <c r="H194" s="61">
        <v>6419625.5115999999</v>
      </c>
      <c r="I194" s="61">
        <v>4104675.8541000001</v>
      </c>
      <c r="J194" s="61">
        <f t="shared" si="51"/>
        <v>2052337.9270500001</v>
      </c>
      <c r="K194" s="61">
        <f t="shared" si="44"/>
        <v>2052337.9270500001</v>
      </c>
      <c r="L194" s="61">
        <v>143385047.96290001</v>
      </c>
      <c r="M194" s="66">
        <f t="shared" si="39"/>
        <v>288679539.87265003</v>
      </c>
      <c r="N194" s="65"/>
      <c r="O194" s="181"/>
      <c r="P194" s="67">
        <v>11</v>
      </c>
      <c r="Q194" s="181"/>
      <c r="R194" s="61" t="s">
        <v>506</v>
      </c>
      <c r="S194" s="61">
        <v>71740946.8116</v>
      </c>
      <c r="T194" s="61">
        <v>1E-4</v>
      </c>
      <c r="U194" s="61">
        <v>57264076.571599998</v>
      </c>
      <c r="V194" s="61">
        <v>8270629.9331999999</v>
      </c>
      <c r="W194" s="61">
        <v>3870150.7015</v>
      </c>
      <c r="X194" s="61">
        <v>0</v>
      </c>
      <c r="Y194" s="61">
        <f t="shared" si="42"/>
        <v>3870150.7015</v>
      </c>
      <c r="Z194" s="61">
        <v>163500713.0704</v>
      </c>
      <c r="AA194" s="66">
        <f t="shared" si="54"/>
        <v>304646517.08840001</v>
      </c>
    </row>
    <row r="195" spans="1:27" ht="24.9" customHeight="1">
      <c r="A195" s="179"/>
      <c r="B195" s="181"/>
      <c r="C195" s="57">
        <v>13</v>
      </c>
      <c r="D195" s="61" t="s">
        <v>507</v>
      </c>
      <c r="E195" s="61">
        <v>83860844.592800006</v>
      </c>
      <c r="F195" s="61">
        <v>0</v>
      </c>
      <c r="G195" s="61">
        <v>66938255.480800003</v>
      </c>
      <c r="H195" s="61">
        <v>7251654.2559000002</v>
      </c>
      <c r="I195" s="61">
        <v>4523973.0022</v>
      </c>
      <c r="J195" s="61">
        <f t="shared" si="51"/>
        <v>2261986.5011</v>
      </c>
      <c r="K195" s="61">
        <f t="shared" si="44"/>
        <v>2261986.5011</v>
      </c>
      <c r="L195" s="61">
        <v>164756256.01140001</v>
      </c>
      <c r="M195" s="66">
        <f t="shared" si="39"/>
        <v>325068996.84200001</v>
      </c>
      <c r="N195" s="65"/>
      <c r="O195" s="181"/>
      <c r="P195" s="67">
        <v>12</v>
      </c>
      <c r="Q195" s="181"/>
      <c r="R195" s="61" t="s">
        <v>508</v>
      </c>
      <c r="S195" s="61">
        <v>64814807.2786</v>
      </c>
      <c r="T195" s="61">
        <v>0</v>
      </c>
      <c r="U195" s="61">
        <v>51735588.278700002</v>
      </c>
      <c r="V195" s="61">
        <v>7797865.6288000001</v>
      </c>
      <c r="W195" s="61">
        <v>3496511.8668</v>
      </c>
      <c r="X195" s="61">
        <v>0</v>
      </c>
      <c r="Y195" s="61">
        <f t="shared" si="42"/>
        <v>3496511.8668</v>
      </c>
      <c r="Z195" s="61">
        <v>151357449.5404</v>
      </c>
      <c r="AA195" s="66">
        <f t="shared" si="54"/>
        <v>279202222.59329998</v>
      </c>
    </row>
    <row r="196" spans="1:27" ht="24.9" customHeight="1">
      <c r="A196" s="179"/>
      <c r="B196" s="181"/>
      <c r="C196" s="57">
        <v>14</v>
      </c>
      <c r="D196" s="61" t="s">
        <v>509</v>
      </c>
      <c r="E196" s="61">
        <v>79394115.677300006</v>
      </c>
      <c r="F196" s="61">
        <v>0</v>
      </c>
      <c r="G196" s="61">
        <v>63372884.266599998</v>
      </c>
      <c r="H196" s="61">
        <v>7086400.3820000002</v>
      </c>
      <c r="I196" s="61">
        <v>4283009.9983000001</v>
      </c>
      <c r="J196" s="61">
        <f t="shared" si="51"/>
        <v>2141504.99915</v>
      </c>
      <c r="K196" s="61">
        <f t="shared" si="44"/>
        <v>2141504.99915</v>
      </c>
      <c r="L196" s="61">
        <v>160511601.07089999</v>
      </c>
      <c r="M196" s="66">
        <f t="shared" si="39"/>
        <v>312506506.39594996</v>
      </c>
      <c r="N196" s="65"/>
      <c r="O196" s="181"/>
      <c r="P196" s="67">
        <v>13</v>
      </c>
      <c r="Q196" s="181"/>
      <c r="R196" s="61" t="s">
        <v>510</v>
      </c>
      <c r="S196" s="61">
        <v>58447269.665200002</v>
      </c>
      <c r="T196" s="61">
        <v>0</v>
      </c>
      <c r="U196" s="61">
        <v>46652979.564000003</v>
      </c>
      <c r="V196" s="61">
        <v>7113424.2111</v>
      </c>
      <c r="W196" s="61">
        <v>3153007.4769000001</v>
      </c>
      <c r="X196" s="61">
        <v>0</v>
      </c>
      <c r="Y196" s="61">
        <f t="shared" si="42"/>
        <v>3153007.4769000001</v>
      </c>
      <c r="Z196" s="61">
        <v>133777119.494</v>
      </c>
      <c r="AA196" s="66">
        <f t="shared" si="54"/>
        <v>249143800.41119999</v>
      </c>
    </row>
    <row r="197" spans="1:27" ht="24.9" customHeight="1">
      <c r="A197" s="179"/>
      <c r="B197" s="181"/>
      <c r="C197" s="57">
        <v>15</v>
      </c>
      <c r="D197" s="61" t="s">
        <v>511</v>
      </c>
      <c r="E197" s="61">
        <v>90056363.944199994</v>
      </c>
      <c r="F197" s="61">
        <v>0</v>
      </c>
      <c r="G197" s="61">
        <v>71883558.1329</v>
      </c>
      <c r="H197" s="61">
        <v>7519532.1517000003</v>
      </c>
      <c r="I197" s="61">
        <v>4858197.6623</v>
      </c>
      <c r="J197" s="61">
        <f t="shared" si="51"/>
        <v>2429098.83115</v>
      </c>
      <c r="K197" s="61">
        <f t="shared" si="44"/>
        <v>2429098.83115</v>
      </c>
      <c r="L197" s="61">
        <v>171636876.76100001</v>
      </c>
      <c r="M197" s="66">
        <f t="shared" si="39"/>
        <v>343525429.82094997</v>
      </c>
      <c r="N197" s="65"/>
      <c r="O197" s="181"/>
      <c r="P197" s="67">
        <v>14</v>
      </c>
      <c r="Q197" s="181"/>
      <c r="R197" s="61" t="s">
        <v>512</v>
      </c>
      <c r="S197" s="61">
        <v>67192558.947899997</v>
      </c>
      <c r="T197" s="61">
        <v>0</v>
      </c>
      <c r="U197" s="61">
        <v>53633524.669399999</v>
      </c>
      <c r="V197" s="61">
        <v>7308747.3788999999</v>
      </c>
      <c r="W197" s="61">
        <v>3624782.5085</v>
      </c>
      <c r="X197" s="61">
        <v>0</v>
      </c>
      <c r="Y197" s="61">
        <f t="shared" si="42"/>
        <v>3624782.5085</v>
      </c>
      <c r="Z197" s="61">
        <v>138794124.11359999</v>
      </c>
      <c r="AA197" s="66">
        <f t="shared" si="54"/>
        <v>270553737.61829996</v>
      </c>
    </row>
    <row r="198" spans="1:27" ht="24.9" customHeight="1">
      <c r="A198" s="179"/>
      <c r="B198" s="181"/>
      <c r="C198" s="57">
        <v>16</v>
      </c>
      <c r="D198" s="61" t="s">
        <v>513</v>
      </c>
      <c r="E198" s="61">
        <v>84637533.003299996</v>
      </c>
      <c r="F198" s="61">
        <v>0</v>
      </c>
      <c r="G198" s="61">
        <v>67558213.072500005</v>
      </c>
      <c r="H198" s="61">
        <v>7244381.3711000001</v>
      </c>
      <c r="I198" s="61">
        <v>4565872.3822999997</v>
      </c>
      <c r="J198" s="61">
        <f t="shared" si="51"/>
        <v>2282936.1911499999</v>
      </c>
      <c r="K198" s="61">
        <f t="shared" si="44"/>
        <v>2282936.1911499999</v>
      </c>
      <c r="L198" s="61">
        <v>164569447.15799999</v>
      </c>
      <c r="M198" s="66">
        <f t="shared" si="39"/>
        <v>326292510.79605001</v>
      </c>
      <c r="N198" s="65"/>
      <c r="O198" s="181"/>
      <c r="P198" s="67">
        <v>15</v>
      </c>
      <c r="Q198" s="181"/>
      <c r="R198" s="61" t="s">
        <v>514</v>
      </c>
      <c r="S198" s="61">
        <v>70378705.005799994</v>
      </c>
      <c r="T198" s="61">
        <v>0</v>
      </c>
      <c r="U198" s="61">
        <v>56176726.563699998</v>
      </c>
      <c r="V198" s="61">
        <v>8222331.5486000003</v>
      </c>
      <c r="W198" s="61">
        <v>3796662.9471</v>
      </c>
      <c r="X198" s="61">
        <v>0</v>
      </c>
      <c r="Y198" s="61">
        <f t="shared" si="42"/>
        <v>3796662.9471</v>
      </c>
      <c r="Z198" s="61">
        <v>162260137.14930001</v>
      </c>
      <c r="AA198" s="66">
        <f t="shared" si="54"/>
        <v>300834563.21450001</v>
      </c>
    </row>
    <row r="199" spans="1:27" ht="24.9" customHeight="1">
      <c r="A199" s="179"/>
      <c r="B199" s="181"/>
      <c r="C199" s="57">
        <v>17</v>
      </c>
      <c r="D199" s="61" t="s">
        <v>515</v>
      </c>
      <c r="E199" s="61">
        <v>84971193.339300007</v>
      </c>
      <c r="F199" s="61">
        <v>0</v>
      </c>
      <c r="G199" s="61">
        <v>67824542.858700007</v>
      </c>
      <c r="H199" s="61">
        <v>7573188.0943</v>
      </c>
      <c r="I199" s="61">
        <v>4583872.0860000001</v>
      </c>
      <c r="J199" s="61">
        <f t="shared" si="51"/>
        <v>2291936.0430000001</v>
      </c>
      <c r="K199" s="61">
        <f t="shared" si="44"/>
        <v>2291936.0430000001</v>
      </c>
      <c r="L199" s="61">
        <v>173015065.09720001</v>
      </c>
      <c r="M199" s="66">
        <f t="shared" si="39"/>
        <v>335675925.4325</v>
      </c>
      <c r="N199" s="65"/>
      <c r="O199" s="181"/>
      <c r="P199" s="67">
        <v>16</v>
      </c>
      <c r="Q199" s="181"/>
      <c r="R199" s="61" t="s">
        <v>516</v>
      </c>
      <c r="S199" s="61">
        <v>85334391.513699993</v>
      </c>
      <c r="T199" s="61">
        <v>0</v>
      </c>
      <c r="U199" s="61">
        <v>68114449.934</v>
      </c>
      <c r="V199" s="61">
        <v>9272747.7475000005</v>
      </c>
      <c r="W199" s="61">
        <v>4603465.2434</v>
      </c>
      <c r="X199" s="61">
        <v>0</v>
      </c>
      <c r="Y199" s="61">
        <f t="shared" si="42"/>
        <v>4603465.2434</v>
      </c>
      <c r="Z199" s="61">
        <v>189240771.26390001</v>
      </c>
      <c r="AA199" s="66">
        <f t="shared" si="54"/>
        <v>356565825.70249999</v>
      </c>
    </row>
    <row r="200" spans="1:27" ht="24.9" customHeight="1">
      <c r="A200" s="179"/>
      <c r="B200" s="182"/>
      <c r="C200" s="57">
        <v>18</v>
      </c>
      <c r="D200" s="61" t="s">
        <v>517</v>
      </c>
      <c r="E200" s="61">
        <v>93705257.667899996</v>
      </c>
      <c r="F200" s="61">
        <v>0</v>
      </c>
      <c r="G200" s="61">
        <v>74796128.135000005</v>
      </c>
      <c r="H200" s="61">
        <v>7765966.4220000003</v>
      </c>
      <c r="I200" s="61">
        <v>5055041.574</v>
      </c>
      <c r="J200" s="61">
        <f t="shared" si="51"/>
        <v>2527520.787</v>
      </c>
      <c r="K200" s="61">
        <f t="shared" si="44"/>
        <v>2527520.787</v>
      </c>
      <c r="L200" s="61">
        <v>177966703.8197</v>
      </c>
      <c r="M200" s="66">
        <f t="shared" si="39"/>
        <v>356761576.83160001</v>
      </c>
      <c r="N200" s="65"/>
      <c r="O200" s="181"/>
      <c r="P200" s="67">
        <v>17</v>
      </c>
      <c r="Q200" s="181"/>
      <c r="R200" s="61" t="s">
        <v>518</v>
      </c>
      <c r="S200" s="61">
        <v>71636517.475299999</v>
      </c>
      <c r="T200" s="61">
        <v>0</v>
      </c>
      <c r="U200" s="61">
        <v>57180720.416100003</v>
      </c>
      <c r="V200" s="61">
        <v>7673489.9217999997</v>
      </c>
      <c r="W200" s="61">
        <v>3864517.1368</v>
      </c>
      <c r="X200" s="61">
        <v>0</v>
      </c>
      <c r="Y200" s="61">
        <f t="shared" si="42"/>
        <v>3864517.1368</v>
      </c>
      <c r="Z200" s="61">
        <v>148162777.3263</v>
      </c>
      <c r="AA200" s="66">
        <f t="shared" si="54"/>
        <v>288518022.27629995</v>
      </c>
    </row>
    <row r="201" spans="1:27" ht="24.9" customHeight="1">
      <c r="A201" s="57"/>
      <c r="B201" s="172" t="s">
        <v>519</v>
      </c>
      <c r="C201" s="173"/>
      <c r="D201" s="62"/>
      <c r="E201" s="62">
        <f>SUM(E183:E200)</f>
        <v>1501036680.457</v>
      </c>
      <c r="F201" s="62">
        <f t="shared" ref="F201:M201" si="55">SUM(F183:F200)</f>
        <v>0</v>
      </c>
      <c r="G201" s="62">
        <f t="shared" si="55"/>
        <v>1198136952.8339</v>
      </c>
      <c r="H201" s="62">
        <f t="shared" si="55"/>
        <v>127649740.98559999</v>
      </c>
      <c r="I201" s="62">
        <f t="shared" si="55"/>
        <v>80975208.998599991</v>
      </c>
      <c r="J201" s="62">
        <f t="shared" si="55"/>
        <v>40487604.499299996</v>
      </c>
      <c r="K201" s="62">
        <f t="shared" si="55"/>
        <v>40487604.499299996</v>
      </c>
      <c r="L201" s="62">
        <f t="shared" si="55"/>
        <v>2891636990.3387003</v>
      </c>
      <c r="M201" s="62">
        <f t="shared" si="55"/>
        <v>5758947969.1145</v>
      </c>
      <c r="N201" s="65"/>
      <c r="O201" s="181"/>
      <c r="P201" s="67">
        <v>18</v>
      </c>
      <c r="Q201" s="181"/>
      <c r="R201" s="61" t="s">
        <v>520</v>
      </c>
      <c r="S201" s="61">
        <v>66578690.843400002</v>
      </c>
      <c r="T201" s="61">
        <v>0</v>
      </c>
      <c r="U201" s="61">
        <v>53143531.273599997</v>
      </c>
      <c r="V201" s="61">
        <v>7910213.6183000002</v>
      </c>
      <c r="W201" s="61">
        <v>3591666.6634999998</v>
      </c>
      <c r="X201" s="61">
        <v>0</v>
      </c>
      <c r="Y201" s="61">
        <f t="shared" si="42"/>
        <v>3591666.6634999998</v>
      </c>
      <c r="Z201" s="61">
        <v>154243181.88280001</v>
      </c>
      <c r="AA201" s="66">
        <f t="shared" si="54"/>
        <v>285467284.2816</v>
      </c>
    </row>
    <row r="202" spans="1:27" ht="24.9" customHeight="1">
      <c r="A202" s="179">
        <v>10</v>
      </c>
      <c r="B202" s="180" t="s">
        <v>521</v>
      </c>
      <c r="C202" s="57">
        <v>1</v>
      </c>
      <c r="D202" s="61" t="s">
        <v>522</v>
      </c>
      <c r="E202" s="61">
        <v>65618154.934900001</v>
      </c>
      <c r="F202" s="61">
        <v>0</v>
      </c>
      <c r="G202" s="61">
        <v>52376825.4485</v>
      </c>
      <c r="H202" s="61">
        <v>7653138.1656999998</v>
      </c>
      <c r="I202" s="61">
        <v>3539849.4114999999</v>
      </c>
      <c r="J202" s="61">
        <f t="shared" si="51"/>
        <v>1769924.70575</v>
      </c>
      <c r="K202" s="61">
        <f t="shared" ref="K202:K226" si="56">I202-J202</f>
        <v>1769924.70575</v>
      </c>
      <c r="L202" s="75">
        <v>157361889.3319</v>
      </c>
      <c r="M202" s="66">
        <f t="shared" si="39"/>
        <v>284779932.58675003</v>
      </c>
      <c r="N202" s="65"/>
      <c r="O202" s="181"/>
      <c r="P202" s="67">
        <v>19</v>
      </c>
      <c r="Q202" s="181"/>
      <c r="R202" s="61" t="s">
        <v>523</v>
      </c>
      <c r="S202" s="61">
        <v>63239250.101099998</v>
      </c>
      <c r="T202" s="61">
        <v>0</v>
      </c>
      <c r="U202" s="61">
        <v>50477968.594800003</v>
      </c>
      <c r="V202" s="61">
        <v>7184425.2473999998</v>
      </c>
      <c r="W202" s="61">
        <v>3411516.5608000001</v>
      </c>
      <c r="X202" s="61">
        <v>0</v>
      </c>
      <c r="Y202" s="61">
        <f t="shared" si="42"/>
        <v>3411516.5608000001</v>
      </c>
      <c r="Z202" s="61">
        <v>135600828.0237</v>
      </c>
      <c r="AA202" s="66">
        <f t="shared" si="54"/>
        <v>259913988.52779999</v>
      </c>
    </row>
    <row r="203" spans="1:27" ht="24.9" customHeight="1">
      <c r="A203" s="179"/>
      <c r="B203" s="181"/>
      <c r="C203" s="57">
        <v>2</v>
      </c>
      <c r="D203" s="61" t="s">
        <v>524</v>
      </c>
      <c r="E203" s="61">
        <v>71521185.342299998</v>
      </c>
      <c r="F203" s="61">
        <v>0</v>
      </c>
      <c r="G203" s="61">
        <v>57088661.579499997</v>
      </c>
      <c r="H203" s="61">
        <v>8133885.2314999998</v>
      </c>
      <c r="I203" s="61">
        <v>3858295.4076999999</v>
      </c>
      <c r="J203" s="61">
        <f t="shared" si="51"/>
        <v>1929147.7038499999</v>
      </c>
      <c r="K203" s="61">
        <f t="shared" si="56"/>
        <v>1929147.7038499999</v>
      </c>
      <c r="L203" s="75">
        <v>169710195.3603</v>
      </c>
      <c r="M203" s="66">
        <f t="shared" si="39"/>
        <v>308383075.21745002</v>
      </c>
      <c r="N203" s="65"/>
      <c r="O203" s="182"/>
      <c r="P203" s="67">
        <v>20</v>
      </c>
      <c r="Q203" s="182"/>
      <c r="R203" s="61" t="s">
        <v>525</v>
      </c>
      <c r="S203" s="61">
        <v>85773322.511500001</v>
      </c>
      <c r="T203" s="61">
        <v>0</v>
      </c>
      <c r="U203" s="61">
        <v>68464807.427000001</v>
      </c>
      <c r="V203" s="61">
        <v>9601715.1974999998</v>
      </c>
      <c r="W203" s="61">
        <v>4627143.8980999999</v>
      </c>
      <c r="X203" s="61">
        <v>0</v>
      </c>
      <c r="Y203" s="61">
        <f t="shared" si="42"/>
        <v>4627143.8980999999</v>
      </c>
      <c r="Z203" s="61">
        <v>197690517.57550001</v>
      </c>
      <c r="AA203" s="66">
        <f t="shared" si="54"/>
        <v>366157506.60959995</v>
      </c>
    </row>
    <row r="204" spans="1:27" ht="24.9" customHeight="1">
      <c r="A204" s="179"/>
      <c r="B204" s="181"/>
      <c r="C204" s="57">
        <v>3</v>
      </c>
      <c r="D204" s="61" t="s">
        <v>526</v>
      </c>
      <c r="E204" s="61">
        <v>61138827.354500003</v>
      </c>
      <c r="F204" s="61">
        <v>0</v>
      </c>
      <c r="G204" s="61">
        <v>48801397.9005</v>
      </c>
      <c r="H204" s="61">
        <v>7411150.6686000004</v>
      </c>
      <c r="I204" s="61">
        <v>3298206.7576000001</v>
      </c>
      <c r="J204" s="61">
        <f t="shared" si="51"/>
        <v>1649103.3788000001</v>
      </c>
      <c r="K204" s="61">
        <f t="shared" si="56"/>
        <v>1649103.3788000001</v>
      </c>
      <c r="L204" s="75">
        <v>151146280.57769999</v>
      </c>
      <c r="M204" s="66">
        <f t="shared" si="39"/>
        <v>270146759.88010001</v>
      </c>
      <c r="N204" s="65"/>
      <c r="O204" s="57"/>
      <c r="P204" s="173" t="s">
        <v>527</v>
      </c>
      <c r="Q204" s="174"/>
      <c r="R204" s="62"/>
      <c r="S204" s="62">
        <f>SUM(S184:S203)</f>
        <v>1560424390.9941001</v>
      </c>
      <c r="T204" s="62">
        <f t="shared" ref="T204:X204" si="57">SUM(T184:T203)</f>
        <v>1E-4</v>
      </c>
      <c r="U204" s="62">
        <f t="shared" si="57"/>
        <v>1245540598.2379</v>
      </c>
      <c r="V204" s="62">
        <f t="shared" si="57"/>
        <v>174084582.99749997</v>
      </c>
      <c r="W204" s="62">
        <f t="shared" si="57"/>
        <v>84178949.676900014</v>
      </c>
      <c r="X204" s="62">
        <f t="shared" si="57"/>
        <v>0</v>
      </c>
      <c r="Y204" s="62">
        <f t="shared" si="42"/>
        <v>84178949.676900014</v>
      </c>
      <c r="Z204" s="62">
        <f>SUM(Z184:Z203)</f>
        <v>3492759908.8754001</v>
      </c>
      <c r="AA204" s="62">
        <f>SUM(AA184:AA203)</f>
        <v>6556988430.7818995</v>
      </c>
    </row>
    <row r="205" spans="1:27" ht="33.75" customHeight="1">
      <c r="A205" s="179"/>
      <c r="B205" s="181"/>
      <c r="C205" s="57">
        <v>4</v>
      </c>
      <c r="D205" s="61" t="s">
        <v>528</v>
      </c>
      <c r="E205" s="61">
        <v>87867550.007100001</v>
      </c>
      <c r="F205" s="61">
        <v>0</v>
      </c>
      <c r="G205" s="61">
        <v>70136433.032600001</v>
      </c>
      <c r="H205" s="61">
        <v>9058894.3935000002</v>
      </c>
      <c r="I205" s="61">
        <v>4740119.4912</v>
      </c>
      <c r="J205" s="61">
        <f t="shared" si="51"/>
        <v>2370059.7456</v>
      </c>
      <c r="K205" s="61">
        <f t="shared" si="56"/>
        <v>2370059.7456</v>
      </c>
      <c r="L205" s="75">
        <v>193469666.87090001</v>
      </c>
      <c r="M205" s="66">
        <f t="shared" si="39"/>
        <v>362902604.04970002</v>
      </c>
      <c r="N205" s="65"/>
      <c r="O205" s="180">
        <v>28</v>
      </c>
      <c r="P205" s="67">
        <v>1</v>
      </c>
      <c r="Q205" s="186" t="s">
        <v>113</v>
      </c>
      <c r="R205" s="70" t="s">
        <v>529</v>
      </c>
      <c r="S205" s="61">
        <v>82678587.282100007</v>
      </c>
      <c r="T205" s="61">
        <v>0</v>
      </c>
      <c r="U205" s="61">
        <v>65994570.233000003</v>
      </c>
      <c r="V205" s="61">
        <v>7734669.2686000001</v>
      </c>
      <c r="W205" s="61">
        <v>4460194.7254999997</v>
      </c>
      <c r="X205" s="61">
        <f t="shared" ref="X205:X222" si="58">W205/2</f>
        <v>2230097.3627499999</v>
      </c>
      <c r="Y205" s="61">
        <f t="shared" si="42"/>
        <v>2230097.3627499999</v>
      </c>
      <c r="Z205" s="61">
        <v>167935078.1189</v>
      </c>
      <c r="AA205" s="66">
        <f t="shared" si="54"/>
        <v>326573002.26534998</v>
      </c>
    </row>
    <row r="206" spans="1:27" ht="24.9" customHeight="1">
      <c r="A206" s="179"/>
      <c r="B206" s="181"/>
      <c r="C206" s="57">
        <v>5</v>
      </c>
      <c r="D206" s="61" t="s">
        <v>530</v>
      </c>
      <c r="E206" s="61">
        <v>79945816.911599994</v>
      </c>
      <c r="F206" s="61">
        <v>0</v>
      </c>
      <c r="G206" s="61">
        <v>63813255.674099997</v>
      </c>
      <c r="H206" s="61">
        <v>8940036.9711000007</v>
      </c>
      <c r="I206" s="61">
        <v>4312772.1775000002</v>
      </c>
      <c r="J206" s="61">
        <f t="shared" si="51"/>
        <v>2156386.0887500001</v>
      </c>
      <c r="K206" s="61">
        <f t="shared" si="56"/>
        <v>2156386.0887500001</v>
      </c>
      <c r="L206" s="75">
        <v>190416735.4443</v>
      </c>
      <c r="M206" s="66">
        <f t="shared" si="39"/>
        <v>345272231.08984995</v>
      </c>
      <c r="N206" s="65"/>
      <c r="O206" s="181"/>
      <c r="P206" s="67">
        <v>2</v>
      </c>
      <c r="Q206" s="187"/>
      <c r="R206" s="70" t="s">
        <v>531</v>
      </c>
      <c r="S206" s="61">
        <v>87460685.632799998</v>
      </c>
      <c r="T206" s="61">
        <v>0</v>
      </c>
      <c r="U206" s="61">
        <v>69811671.320999995</v>
      </c>
      <c r="V206" s="61">
        <v>8248767.1322999997</v>
      </c>
      <c r="W206" s="61">
        <v>4718170.7085999995</v>
      </c>
      <c r="X206" s="61">
        <f t="shared" si="58"/>
        <v>2359085.3542999998</v>
      </c>
      <c r="Y206" s="61">
        <f t="shared" si="42"/>
        <v>2359085.3542999998</v>
      </c>
      <c r="Z206" s="61">
        <v>181140021.43059999</v>
      </c>
      <c r="AA206" s="66">
        <f t="shared" si="54"/>
        <v>349020230.87099993</v>
      </c>
    </row>
    <row r="207" spans="1:27" ht="24.9" customHeight="1">
      <c r="A207" s="179"/>
      <c r="B207" s="181"/>
      <c r="C207" s="57">
        <v>6</v>
      </c>
      <c r="D207" s="61" t="s">
        <v>532</v>
      </c>
      <c r="E207" s="61">
        <v>81891756.134599999</v>
      </c>
      <c r="F207" s="61">
        <v>0</v>
      </c>
      <c r="G207" s="61">
        <v>65366516.644699998</v>
      </c>
      <c r="H207" s="61">
        <v>8977539.8764999993</v>
      </c>
      <c r="I207" s="61">
        <v>4417748.1832999997</v>
      </c>
      <c r="J207" s="61">
        <f t="shared" si="51"/>
        <v>2208874.0916499998</v>
      </c>
      <c r="K207" s="61">
        <f t="shared" si="56"/>
        <v>2208874.0916499998</v>
      </c>
      <c r="L207" s="75">
        <v>191380022.3493</v>
      </c>
      <c r="M207" s="66">
        <f t="shared" ref="M207:M270" si="59">E207+F207+G207+H207+K207+L207</f>
        <v>349824709.09675002</v>
      </c>
      <c r="N207" s="65"/>
      <c r="O207" s="181"/>
      <c r="P207" s="67">
        <v>3</v>
      </c>
      <c r="Q207" s="187"/>
      <c r="R207" s="70" t="s">
        <v>533</v>
      </c>
      <c r="S207" s="61">
        <v>89042176.974399999</v>
      </c>
      <c r="T207" s="61">
        <v>0</v>
      </c>
      <c r="U207" s="61">
        <v>71074027.692100003</v>
      </c>
      <c r="V207" s="61">
        <v>8458970.9171999991</v>
      </c>
      <c r="W207" s="61">
        <v>4803486.1399999997</v>
      </c>
      <c r="X207" s="61">
        <f t="shared" si="58"/>
        <v>2401743.0699999998</v>
      </c>
      <c r="Y207" s="61">
        <f t="shared" si="42"/>
        <v>2401743.0699999998</v>
      </c>
      <c r="Z207" s="61">
        <v>186539244.53279999</v>
      </c>
      <c r="AA207" s="66">
        <f t="shared" si="54"/>
        <v>357516163.18649995</v>
      </c>
    </row>
    <row r="208" spans="1:27" ht="24.9" customHeight="1">
      <c r="A208" s="179"/>
      <c r="B208" s="181"/>
      <c r="C208" s="57">
        <v>7</v>
      </c>
      <c r="D208" s="61" t="s">
        <v>534</v>
      </c>
      <c r="E208" s="61">
        <v>86820372.460899994</v>
      </c>
      <c r="F208" s="61">
        <v>0</v>
      </c>
      <c r="G208" s="61">
        <v>69300569.305500001</v>
      </c>
      <c r="H208" s="61">
        <v>8710532.5839000009</v>
      </c>
      <c r="I208" s="61">
        <v>4683628.2529999996</v>
      </c>
      <c r="J208" s="61">
        <f t="shared" si="51"/>
        <v>2341814.1264999998</v>
      </c>
      <c r="K208" s="61">
        <f t="shared" si="56"/>
        <v>2341814.1264999998</v>
      </c>
      <c r="L208" s="75">
        <v>184521763.61700001</v>
      </c>
      <c r="M208" s="66">
        <f t="shared" si="59"/>
        <v>351695052.09380001</v>
      </c>
      <c r="N208" s="65"/>
      <c r="O208" s="181"/>
      <c r="P208" s="67">
        <v>4</v>
      </c>
      <c r="Q208" s="187"/>
      <c r="R208" s="70" t="s">
        <v>535</v>
      </c>
      <c r="S208" s="61">
        <v>66044110.414300002</v>
      </c>
      <c r="T208" s="61">
        <v>0</v>
      </c>
      <c r="U208" s="61">
        <v>52716825.800899997</v>
      </c>
      <c r="V208" s="61">
        <v>6489264.7493000003</v>
      </c>
      <c r="W208" s="61">
        <v>3562828.0863999999</v>
      </c>
      <c r="X208" s="61">
        <f t="shared" si="58"/>
        <v>1781414.0432</v>
      </c>
      <c r="Y208" s="61">
        <f t="shared" ref="Y208:Y271" si="60">W208-X208</f>
        <v>1781414.0432</v>
      </c>
      <c r="Z208" s="61">
        <v>135946040.16060001</v>
      </c>
      <c r="AA208" s="66">
        <f t="shared" si="54"/>
        <v>262977655.16830003</v>
      </c>
    </row>
    <row r="209" spans="1:27" ht="24.9" customHeight="1">
      <c r="A209" s="179"/>
      <c r="B209" s="181"/>
      <c r="C209" s="57">
        <v>8</v>
      </c>
      <c r="D209" s="61" t="s">
        <v>536</v>
      </c>
      <c r="E209" s="61">
        <v>81655830.464599997</v>
      </c>
      <c r="F209" s="61">
        <v>0</v>
      </c>
      <c r="G209" s="61">
        <v>65178199.285700001</v>
      </c>
      <c r="H209" s="61">
        <v>8428416.9779000003</v>
      </c>
      <c r="I209" s="61">
        <v>4405020.8925000001</v>
      </c>
      <c r="J209" s="61">
        <f t="shared" si="51"/>
        <v>2202510.44625</v>
      </c>
      <c r="K209" s="61">
        <f t="shared" si="56"/>
        <v>2202510.44625</v>
      </c>
      <c r="L209" s="75">
        <v>177275437.87450001</v>
      </c>
      <c r="M209" s="66">
        <f t="shared" si="59"/>
        <v>334740395.04894996</v>
      </c>
      <c r="N209" s="65"/>
      <c r="O209" s="181"/>
      <c r="P209" s="67">
        <v>5</v>
      </c>
      <c r="Q209" s="187"/>
      <c r="R209" s="61" t="s">
        <v>537</v>
      </c>
      <c r="S209" s="61">
        <v>69206234.915199995</v>
      </c>
      <c r="T209" s="61">
        <v>0</v>
      </c>
      <c r="U209" s="61">
        <v>55240853.536799997</v>
      </c>
      <c r="V209" s="61">
        <v>7147722.0110999998</v>
      </c>
      <c r="W209" s="61">
        <v>3733412.6535999998</v>
      </c>
      <c r="X209" s="61">
        <f t="shared" si="58"/>
        <v>1866706.3267999999</v>
      </c>
      <c r="Y209" s="61">
        <f t="shared" si="60"/>
        <v>1866706.3267999999</v>
      </c>
      <c r="Z209" s="61">
        <v>152858949.99430001</v>
      </c>
      <c r="AA209" s="66">
        <f t="shared" si="54"/>
        <v>286320466.78420001</v>
      </c>
    </row>
    <row r="210" spans="1:27" ht="24.9" customHeight="1">
      <c r="A210" s="179"/>
      <c r="B210" s="181"/>
      <c r="C210" s="57">
        <v>9</v>
      </c>
      <c r="D210" s="61" t="s">
        <v>538</v>
      </c>
      <c r="E210" s="61">
        <v>76832118.951000005</v>
      </c>
      <c r="F210" s="61">
        <v>0</v>
      </c>
      <c r="G210" s="61">
        <v>61327882.308399998</v>
      </c>
      <c r="H210" s="61">
        <v>8181446.9518999998</v>
      </c>
      <c r="I210" s="61">
        <v>4144800.0378</v>
      </c>
      <c r="J210" s="61">
        <f t="shared" si="51"/>
        <v>2072400.0189</v>
      </c>
      <c r="K210" s="61">
        <f t="shared" si="56"/>
        <v>2072400.0189</v>
      </c>
      <c r="L210" s="75">
        <v>170931849.57440001</v>
      </c>
      <c r="M210" s="66">
        <f t="shared" si="59"/>
        <v>319345697.8046</v>
      </c>
      <c r="N210" s="65"/>
      <c r="O210" s="181"/>
      <c r="P210" s="67">
        <v>6</v>
      </c>
      <c r="Q210" s="187"/>
      <c r="R210" s="61" t="s">
        <v>539</v>
      </c>
      <c r="S210" s="61">
        <v>106353708.3461</v>
      </c>
      <c r="T210" s="61">
        <v>0</v>
      </c>
      <c r="U210" s="61">
        <v>84892201.302900001</v>
      </c>
      <c r="V210" s="61">
        <v>10116130.550100001</v>
      </c>
      <c r="W210" s="61">
        <v>5737377.2895</v>
      </c>
      <c r="X210" s="61">
        <f t="shared" si="58"/>
        <v>2868688.64475</v>
      </c>
      <c r="Y210" s="61">
        <f t="shared" si="60"/>
        <v>2868688.64475</v>
      </c>
      <c r="Z210" s="61">
        <v>229104484.64539999</v>
      </c>
      <c r="AA210" s="66">
        <f t="shared" si="54"/>
        <v>433335213.48924994</v>
      </c>
    </row>
    <row r="211" spans="1:27" ht="24.9" customHeight="1">
      <c r="A211" s="179"/>
      <c r="B211" s="181"/>
      <c r="C211" s="57">
        <v>10</v>
      </c>
      <c r="D211" s="61" t="s">
        <v>540</v>
      </c>
      <c r="E211" s="61">
        <v>85915457.575100005</v>
      </c>
      <c r="F211" s="61">
        <v>0</v>
      </c>
      <c r="G211" s="61">
        <v>68578260.531900004</v>
      </c>
      <c r="H211" s="61">
        <v>9300600.6187999994</v>
      </c>
      <c r="I211" s="61">
        <v>4634811.5433</v>
      </c>
      <c r="J211" s="61">
        <f t="shared" si="51"/>
        <v>2317405.77165</v>
      </c>
      <c r="K211" s="61">
        <f t="shared" si="56"/>
        <v>2317405.77165</v>
      </c>
      <c r="L211" s="75">
        <v>199678050.9734</v>
      </c>
      <c r="M211" s="66">
        <f t="shared" si="59"/>
        <v>365789775.47084999</v>
      </c>
      <c r="N211" s="65"/>
      <c r="O211" s="181"/>
      <c r="P211" s="67">
        <v>7</v>
      </c>
      <c r="Q211" s="187"/>
      <c r="R211" s="61" t="s">
        <v>541</v>
      </c>
      <c r="S211" s="61">
        <v>74902956.745700002</v>
      </c>
      <c r="T211" s="61">
        <v>0</v>
      </c>
      <c r="U211" s="61">
        <v>59788012.859399997</v>
      </c>
      <c r="V211" s="61">
        <v>7113393.4587000003</v>
      </c>
      <c r="W211" s="61">
        <v>4040729.0882000001</v>
      </c>
      <c r="X211" s="61">
        <f t="shared" si="58"/>
        <v>2020364.5441000001</v>
      </c>
      <c r="Y211" s="61">
        <f t="shared" si="60"/>
        <v>2020364.5441000001</v>
      </c>
      <c r="Z211" s="61">
        <v>151977198.4452</v>
      </c>
      <c r="AA211" s="66">
        <f t="shared" si="54"/>
        <v>295801926.05309999</v>
      </c>
    </row>
    <row r="212" spans="1:27" ht="24.9" customHeight="1">
      <c r="A212" s="179"/>
      <c r="B212" s="181"/>
      <c r="C212" s="57">
        <v>11</v>
      </c>
      <c r="D212" s="61" t="s">
        <v>542</v>
      </c>
      <c r="E212" s="61">
        <v>72195464.453899994</v>
      </c>
      <c r="F212" s="61">
        <v>0</v>
      </c>
      <c r="G212" s="61">
        <v>57626875.422399998</v>
      </c>
      <c r="H212" s="61">
        <v>7632511.5678000003</v>
      </c>
      <c r="I212" s="61">
        <v>3894670.1963</v>
      </c>
      <c r="J212" s="61">
        <f t="shared" si="51"/>
        <v>1947335.09815</v>
      </c>
      <c r="K212" s="61">
        <f t="shared" si="56"/>
        <v>1947335.09815</v>
      </c>
      <c r="L212" s="75">
        <v>156832081.53420001</v>
      </c>
      <c r="M212" s="66">
        <f t="shared" si="59"/>
        <v>296234268.07644999</v>
      </c>
      <c r="N212" s="65"/>
      <c r="O212" s="181"/>
      <c r="P212" s="67">
        <v>8</v>
      </c>
      <c r="Q212" s="187"/>
      <c r="R212" s="61" t="s">
        <v>543</v>
      </c>
      <c r="S212" s="61">
        <v>75465071.968500003</v>
      </c>
      <c r="T212" s="61">
        <v>0</v>
      </c>
      <c r="U212" s="61">
        <v>60236696.778300002</v>
      </c>
      <c r="V212" s="61">
        <v>7746964.8640000001</v>
      </c>
      <c r="W212" s="61">
        <v>4071053.0624000002</v>
      </c>
      <c r="X212" s="61">
        <f t="shared" si="58"/>
        <v>2035526.5312000001</v>
      </c>
      <c r="Y212" s="61">
        <f t="shared" si="60"/>
        <v>2035526.5312000001</v>
      </c>
      <c r="Z212" s="61">
        <v>168250898.61129999</v>
      </c>
      <c r="AA212" s="66">
        <f t="shared" si="54"/>
        <v>313735158.75329995</v>
      </c>
    </row>
    <row r="213" spans="1:27" ht="24.9" customHeight="1">
      <c r="A213" s="179"/>
      <c r="B213" s="181"/>
      <c r="C213" s="57">
        <v>12</v>
      </c>
      <c r="D213" s="61" t="s">
        <v>544</v>
      </c>
      <c r="E213" s="61">
        <v>74458703.087300003</v>
      </c>
      <c r="F213" s="61">
        <v>0</v>
      </c>
      <c r="G213" s="61">
        <v>59433406.785099998</v>
      </c>
      <c r="H213" s="61">
        <v>8250693.3879000004</v>
      </c>
      <c r="I213" s="61">
        <v>4016763.2962000002</v>
      </c>
      <c r="J213" s="61">
        <f t="shared" si="51"/>
        <v>2008381.6481000001</v>
      </c>
      <c r="K213" s="61">
        <f t="shared" si="56"/>
        <v>2008381.6481000001</v>
      </c>
      <c r="L213" s="75">
        <v>172710490.03819999</v>
      </c>
      <c r="M213" s="66">
        <f t="shared" si="59"/>
        <v>316861674.94659996</v>
      </c>
      <c r="N213" s="65"/>
      <c r="O213" s="181"/>
      <c r="P213" s="67">
        <v>9</v>
      </c>
      <c r="Q213" s="187"/>
      <c r="R213" s="61" t="s">
        <v>545</v>
      </c>
      <c r="S213" s="61">
        <v>90727443.701199993</v>
      </c>
      <c r="T213" s="61">
        <v>0</v>
      </c>
      <c r="U213" s="61">
        <v>72419218.230900005</v>
      </c>
      <c r="V213" s="61">
        <v>8513604.6140000001</v>
      </c>
      <c r="W213" s="61">
        <v>4894399.8579000002</v>
      </c>
      <c r="X213" s="61">
        <f t="shared" si="58"/>
        <v>2447199.9289500001</v>
      </c>
      <c r="Y213" s="61">
        <f t="shared" si="60"/>
        <v>2447199.9289500001</v>
      </c>
      <c r="Z213" s="61">
        <v>187942547.1347</v>
      </c>
      <c r="AA213" s="66">
        <f t="shared" si="54"/>
        <v>362050013.60975003</v>
      </c>
    </row>
    <row r="214" spans="1:27" ht="24.9" customHeight="1">
      <c r="A214" s="179"/>
      <c r="B214" s="181"/>
      <c r="C214" s="57">
        <v>13</v>
      </c>
      <c r="D214" s="61" t="s">
        <v>546</v>
      </c>
      <c r="E214" s="61">
        <v>68202565.134900004</v>
      </c>
      <c r="F214" s="61">
        <v>0</v>
      </c>
      <c r="G214" s="61">
        <v>54439717.982900001</v>
      </c>
      <c r="H214" s="61">
        <v>7992244.7939999998</v>
      </c>
      <c r="I214" s="61">
        <v>3679268.4934999999</v>
      </c>
      <c r="J214" s="61">
        <f t="shared" si="51"/>
        <v>1839634.2467499999</v>
      </c>
      <c r="K214" s="61">
        <f t="shared" si="56"/>
        <v>1839634.2467499999</v>
      </c>
      <c r="L214" s="75">
        <v>166072067.13890001</v>
      </c>
      <c r="M214" s="66">
        <f t="shared" si="59"/>
        <v>298546229.29745001</v>
      </c>
      <c r="N214" s="65"/>
      <c r="O214" s="181"/>
      <c r="P214" s="67">
        <v>10</v>
      </c>
      <c r="Q214" s="187"/>
      <c r="R214" s="61" t="s">
        <v>547</v>
      </c>
      <c r="S214" s="61">
        <v>98450410.130199999</v>
      </c>
      <c r="T214" s="61">
        <v>0</v>
      </c>
      <c r="U214" s="61">
        <v>78583738.7817</v>
      </c>
      <c r="V214" s="61">
        <v>9277726.3117999993</v>
      </c>
      <c r="W214" s="61">
        <v>5311024.4672999997</v>
      </c>
      <c r="X214" s="61">
        <f t="shared" si="58"/>
        <v>2655512.2336499998</v>
      </c>
      <c r="Y214" s="61">
        <f t="shared" si="60"/>
        <v>2655512.2336499998</v>
      </c>
      <c r="Z214" s="61">
        <v>207569517.8231</v>
      </c>
      <c r="AA214" s="66">
        <f t="shared" si="54"/>
        <v>396536905.28044999</v>
      </c>
    </row>
    <row r="215" spans="1:27" ht="24.9" customHeight="1">
      <c r="A215" s="179"/>
      <c r="B215" s="181"/>
      <c r="C215" s="57">
        <v>14</v>
      </c>
      <c r="D215" s="61" t="s">
        <v>548</v>
      </c>
      <c r="E215" s="61">
        <v>66795208.620099999</v>
      </c>
      <c r="F215" s="61">
        <v>0</v>
      </c>
      <c r="G215" s="61">
        <v>53316357.129600003</v>
      </c>
      <c r="H215" s="61">
        <v>7795180.4199999999</v>
      </c>
      <c r="I215" s="61">
        <v>3603346.9725000001</v>
      </c>
      <c r="J215" s="61">
        <f t="shared" si="51"/>
        <v>1801673.4862500001</v>
      </c>
      <c r="K215" s="61">
        <f t="shared" si="56"/>
        <v>1801673.4862500001</v>
      </c>
      <c r="L215" s="75">
        <v>161010338.4844</v>
      </c>
      <c r="M215" s="66">
        <f t="shared" si="59"/>
        <v>290718758.14034998</v>
      </c>
      <c r="N215" s="65"/>
      <c r="O215" s="181"/>
      <c r="P215" s="67">
        <v>11</v>
      </c>
      <c r="Q215" s="187"/>
      <c r="R215" s="61" t="s">
        <v>549</v>
      </c>
      <c r="S215" s="61">
        <v>75329260.125599995</v>
      </c>
      <c r="T215" s="61">
        <v>0</v>
      </c>
      <c r="U215" s="61">
        <v>60128290.908</v>
      </c>
      <c r="V215" s="61">
        <v>7461018.6041000001</v>
      </c>
      <c r="W215" s="61">
        <v>4063726.531</v>
      </c>
      <c r="X215" s="61">
        <f t="shared" si="58"/>
        <v>2031863.2655</v>
      </c>
      <c r="Y215" s="61">
        <f t="shared" si="60"/>
        <v>2031863.2655</v>
      </c>
      <c r="Z215" s="61">
        <v>160906179.99200001</v>
      </c>
      <c r="AA215" s="66">
        <f t="shared" si="54"/>
        <v>305856612.89520001</v>
      </c>
    </row>
    <row r="216" spans="1:27" ht="24.9" customHeight="1">
      <c r="A216" s="179"/>
      <c r="B216" s="181"/>
      <c r="C216" s="57">
        <v>15</v>
      </c>
      <c r="D216" s="61" t="s">
        <v>550</v>
      </c>
      <c r="E216" s="61">
        <v>72480505.576399997</v>
      </c>
      <c r="F216" s="61">
        <v>0</v>
      </c>
      <c r="G216" s="61">
        <v>57854397.045599997</v>
      </c>
      <c r="H216" s="61">
        <v>8254416.8907000003</v>
      </c>
      <c r="I216" s="61">
        <v>3910047.0787</v>
      </c>
      <c r="J216" s="61">
        <f t="shared" si="51"/>
        <v>1955023.53935</v>
      </c>
      <c r="K216" s="61">
        <f t="shared" si="56"/>
        <v>1955023.53935</v>
      </c>
      <c r="L216" s="75">
        <v>172806130.66659999</v>
      </c>
      <c r="M216" s="66">
        <f t="shared" si="59"/>
        <v>313350473.71864998</v>
      </c>
      <c r="N216" s="65"/>
      <c r="O216" s="181"/>
      <c r="P216" s="67">
        <v>12</v>
      </c>
      <c r="Q216" s="187"/>
      <c r="R216" s="61" t="s">
        <v>551</v>
      </c>
      <c r="S216" s="61">
        <v>77970721.937700003</v>
      </c>
      <c r="T216" s="61">
        <v>0</v>
      </c>
      <c r="U216" s="61">
        <v>62236722.3992</v>
      </c>
      <c r="V216" s="61">
        <v>7700662.1697000004</v>
      </c>
      <c r="W216" s="61">
        <v>4206223.3300999999</v>
      </c>
      <c r="X216" s="61">
        <f t="shared" si="58"/>
        <v>2103111.66505</v>
      </c>
      <c r="Y216" s="61">
        <f t="shared" si="60"/>
        <v>2103111.66505</v>
      </c>
      <c r="Z216" s="61">
        <v>167061583.31470001</v>
      </c>
      <c r="AA216" s="66">
        <f t="shared" si="54"/>
        <v>317072801.48635</v>
      </c>
    </row>
    <row r="217" spans="1:27" ht="24.9" customHeight="1">
      <c r="A217" s="179"/>
      <c r="B217" s="181"/>
      <c r="C217" s="57">
        <v>16</v>
      </c>
      <c r="D217" s="61" t="s">
        <v>552</v>
      </c>
      <c r="E217" s="61">
        <v>59857488.627099998</v>
      </c>
      <c r="F217" s="61">
        <v>0</v>
      </c>
      <c r="G217" s="61">
        <v>47778625.240599997</v>
      </c>
      <c r="H217" s="61">
        <v>7157510.4829000002</v>
      </c>
      <c r="I217" s="61">
        <v>3229083.4160000002</v>
      </c>
      <c r="J217" s="61">
        <f t="shared" si="51"/>
        <v>1614541.7080000001</v>
      </c>
      <c r="K217" s="61">
        <f t="shared" si="56"/>
        <v>1614541.7080000001</v>
      </c>
      <c r="L217" s="75">
        <v>144631364.82089999</v>
      </c>
      <c r="M217" s="66">
        <f t="shared" si="59"/>
        <v>261039530.87949997</v>
      </c>
      <c r="N217" s="65"/>
      <c r="O217" s="181"/>
      <c r="P217" s="67">
        <v>13</v>
      </c>
      <c r="Q217" s="187"/>
      <c r="R217" s="61" t="s">
        <v>553</v>
      </c>
      <c r="S217" s="61">
        <v>72459469.944499999</v>
      </c>
      <c r="T217" s="61">
        <v>0</v>
      </c>
      <c r="U217" s="61">
        <v>57837606.271399997</v>
      </c>
      <c r="V217" s="61">
        <v>7329597.7084999997</v>
      </c>
      <c r="W217" s="61">
        <v>3908912.2864000001</v>
      </c>
      <c r="X217" s="61">
        <f t="shared" si="58"/>
        <v>1954456.1432</v>
      </c>
      <c r="Y217" s="61">
        <f t="shared" si="60"/>
        <v>1954456.1432</v>
      </c>
      <c r="Z217" s="61">
        <v>157530547.45230001</v>
      </c>
      <c r="AA217" s="66">
        <f t="shared" si="54"/>
        <v>297111677.51990002</v>
      </c>
    </row>
    <row r="218" spans="1:27" ht="24.9" customHeight="1">
      <c r="A218" s="179"/>
      <c r="B218" s="181"/>
      <c r="C218" s="57">
        <v>17</v>
      </c>
      <c r="D218" s="61" t="s">
        <v>554</v>
      </c>
      <c r="E218" s="61">
        <v>75395134.370499998</v>
      </c>
      <c r="F218" s="61">
        <v>0</v>
      </c>
      <c r="G218" s="61">
        <v>60180872.1461</v>
      </c>
      <c r="H218" s="61">
        <v>8552899.8361000009</v>
      </c>
      <c r="I218" s="61">
        <v>4067280.1954999999</v>
      </c>
      <c r="J218" s="61">
        <f t="shared" si="51"/>
        <v>2033640.09775</v>
      </c>
      <c r="K218" s="61">
        <f t="shared" si="56"/>
        <v>2033640.09775</v>
      </c>
      <c r="L218" s="75">
        <v>180472862.3369</v>
      </c>
      <c r="M218" s="66">
        <f t="shared" si="59"/>
        <v>326635408.78735006</v>
      </c>
      <c r="N218" s="65"/>
      <c r="O218" s="181"/>
      <c r="P218" s="67">
        <v>14</v>
      </c>
      <c r="Q218" s="187"/>
      <c r="R218" s="61" t="s">
        <v>555</v>
      </c>
      <c r="S218" s="61">
        <v>90620454.969799995</v>
      </c>
      <c r="T218" s="61">
        <v>0</v>
      </c>
      <c r="U218" s="61">
        <v>72333819.150199994</v>
      </c>
      <c r="V218" s="61">
        <v>8470556.6361999996</v>
      </c>
      <c r="W218" s="61">
        <v>4888628.2236000001</v>
      </c>
      <c r="X218" s="61">
        <f t="shared" si="58"/>
        <v>2444314.1118000001</v>
      </c>
      <c r="Y218" s="61">
        <f t="shared" si="60"/>
        <v>2444314.1118000001</v>
      </c>
      <c r="Z218" s="61">
        <v>186836831.3802</v>
      </c>
      <c r="AA218" s="66">
        <f t="shared" si="54"/>
        <v>360705976.24820006</v>
      </c>
    </row>
    <row r="219" spans="1:27" ht="24.9" customHeight="1">
      <c r="A219" s="179"/>
      <c r="B219" s="181"/>
      <c r="C219" s="57">
        <v>18</v>
      </c>
      <c r="D219" s="61" t="s">
        <v>556</v>
      </c>
      <c r="E219" s="61">
        <v>79270175.405100003</v>
      </c>
      <c r="F219" s="61">
        <v>0</v>
      </c>
      <c r="G219" s="61">
        <v>63273954.358999997</v>
      </c>
      <c r="H219" s="61">
        <v>8170812.1994000003</v>
      </c>
      <c r="I219" s="61">
        <v>4276323.8930000002</v>
      </c>
      <c r="J219" s="61">
        <f t="shared" si="51"/>
        <v>2138161.9465000001</v>
      </c>
      <c r="K219" s="61">
        <f t="shared" si="56"/>
        <v>2138161.9465000001</v>
      </c>
      <c r="L219" s="75">
        <v>170658688.93059999</v>
      </c>
      <c r="M219" s="66">
        <f t="shared" si="59"/>
        <v>323511792.84060001</v>
      </c>
      <c r="N219" s="65"/>
      <c r="O219" s="181"/>
      <c r="P219" s="67">
        <v>15</v>
      </c>
      <c r="Q219" s="187"/>
      <c r="R219" s="61" t="s">
        <v>557</v>
      </c>
      <c r="S219" s="61">
        <v>60141940.219099998</v>
      </c>
      <c r="T219" s="61">
        <v>0</v>
      </c>
      <c r="U219" s="61">
        <v>48005676.296800002</v>
      </c>
      <c r="V219" s="61">
        <v>6386560.3640999999</v>
      </c>
      <c r="W219" s="61">
        <v>3244428.4955000002</v>
      </c>
      <c r="X219" s="61">
        <f t="shared" si="58"/>
        <v>1622214.2477500001</v>
      </c>
      <c r="Y219" s="61">
        <f t="shared" si="60"/>
        <v>1622214.2477500001</v>
      </c>
      <c r="Z219" s="61">
        <v>133308010.16509999</v>
      </c>
      <c r="AA219" s="66">
        <f t="shared" si="54"/>
        <v>249464401.29284999</v>
      </c>
    </row>
    <row r="220" spans="1:27" ht="24.9" customHeight="1">
      <c r="A220" s="179"/>
      <c r="B220" s="181"/>
      <c r="C220" s="57">
        <v>19</v>
      </c>
      <c r="D220" s="61" t="s">
        <v>558</v>
      </c>
      <c r="E220" s="61">
        <v>103524541.8107</v>
      </c>
      <c r="F220" s="61">
        <v>0</v>
      </c>
      <c r="G220" s="61">
        <v>82633942.716700003</v>
      </c>
      <c r="H220" s="61">
        <v>10550465.3051</v>
      </c>
      <c r="I220" s="61">
        <v>5584754.5357999997</v>
      </c>
      <c r="J220" s="61">
        <f t="shared" si="51"/>
        <v>2792377.2678999999</v>
      </c>
      <c r="K220" s="61">
        <f t="shared" si="56"/>
        <v>2792377.2678999999</v>
      </c>
      <c r="L220" s="75">
        <v>231781651.26710001</v>
      </c>
      <c r="M220" s="66">
        <f t="shared" si="59"/>
        <v>431282978.36750001</v>
      </c>
      <c r="N220" s="65"/>
      <c r="O220" s="181"/>
      <c r="P220" s="67">
        <v>16</v>
      </c>
      <c r="Q220" s="187"/>
      <c r="R220" s="61" t="s">
        <v>559</v>
      </c>
      <c r="S220" s="61">
        <v>99398257.255400002</v>
      </c>
      <c r="T220" s="61">
        <v>0</v>
      </c>
      <c r="U220" s="61">
        <v>79340316.339699998</v>
      </c>
      <c r="V220" s="61">
        <v>9184732.5002999995</v>
      </c>
      <c r="W220" s="61">
        <v>5362157.2078999998</v>
      </c>
      <c r="X220" s="61">
        <f t="shared" si="58"/>
        <v>2681078.6039499999</v>
      </c>
      <c r="Y220" s="61">
        <f t="shared" si="60"/>
        <v>2681078.6039499999</v>
      </c>
      <c r="Z220" s="61">
        <v>205180910.3299</v>
      </c>
      <c r="AA220" s="66">
        <f t="shared" si="54"/>
        <v>395785295.02924997</v>
      </c>
    </row>
    <row r="221" spans="1:27" ht="24.9" customHeight="1">
      <c r="A221" s="179"/>
      <c r="B221" s="181"/>
      <c r="C221" s="57">
        <v>20</v>
      </c>
      <c r="D221" s="61" t="s">
        <v>560</v>
      </c>
      <c r="E221" s="61">
        <v>82065503.992500007</v>
      </c>
      <c r="F221" s="61">
        <v>0</v>
      </c>
      <c r="G221" s="61">
        <v>65505203.281599998</v>
      </c>
      <c r="H221" s="61">
        <v>9111264.5220999997</v>
      </c>
      <c r="I221" s="61">
        <v>4427121.2182</v>
      </c>
      <c r="J221" s="61">
        <f t="shared" si="51"/>
        <v>2213560.6091</v>
      </c>
      <c r="K221" s="61">
        <f t="shared" si="56"/>
        <v>2213560.6091</v>
      </c>
      <c r="L221" s="75">
        <v>194814828.22749999</v>
      </c>
      <c r="M221" s="66">
        <f t="shared" si="59"/>
        <v>353710360.63279998</v>
      </c>
      <c r="N221" s="65"/>
      <c r="O221" s="181"/>
      <c r="P221" s="67">
        <v>17</v>
      </c>
      <c r="Q221" s="187"/>
      <c r="R221" s="61" t="s">
        <v>561</v>
      </c>
      <c r="S221" s="61">
        <v>80088029.351400003</v>
      </c>
      <c r="T221" s="61">
        <v>0</v>
      </c>
      <c r="U221" s="61">
        <v>63926770.541199997</v>
      </c>
      <c r="V221" s="61">
        <v>7326048.3262999998</v>
      </c>
      <c r="W221" s="61">
        <v>4320443.9967</v>
      </c>
      <c r="X221" s="61">
        <f t="shared" si="58"/>
        <v>2160221.99835</v>
      </c>
      <c r="Y221" s="61">
        <f t="shared" si="60"/>
        <v>2160221.99835</v>
      </c>
      <c r="Z221" s="61">
        <v>157439379.22729999</v>
      </c>
      <c r="AA221" s="66">
        <f t="shared" si="54"/>
        <v>310940449.44454998</v>
      </c>
    </row>
    <row r="222" spans="1:27" ht="24.9" customHeight="1">
      <c r="A222" s="179"/>
      <c r="B222" s="181"/>
      <c r="C222" s="57">
        <v>21</v>
      </c>
      <c r="D222" s="61" t="s">
        <v>562</v>
      </c>
      <c r="E222" s="61">
        <v>65085232.435000002</v>
      </c>
      <c r="F222" s="61">
        <v>0</v>
      </c>
      <c r="G222" s="61">
        <v>51951443.345399998</v>
      </c>
      <c r="H222" s="61">
        <v>7863141.0422</v>
      </c>
      <c r="I222" s="61">
        <v>3511100.2735000001</v>
      </c>
      <c r="J222" s="61">
        <f t="shared" si="51"/>
        <v>1755550.1367500001</v>
      </c>
      <c r="K222" s="61">
        <f t="shared" si="56"/>
        <v>1755550.1367500001</v>
      </c>
      <c r="L222" s="75">
        <v>162755951.9686</v>
      </c>
      <c r="M222" s="66">
        <f t="shared" si="59"/>
        <v>289411318.92795002</v>
      </c>
      <c r="N222" s="65"/>
      <c r="O222" s="182"/>
      <c r="P222" s="67">
        <v>18</v>
      </c>
      <c r="Q222" s="188"/>
      <c r="R222" s="61" t="s">
        <v>563</v>
      </c>
      <c r="S222" s="61">
        <v>93964477.253199995</v>
      </c>
      <c r="T222" s="61">
        <v>0</v>
      </c>
      <c r="U222" s="61">
        <v>75003038.8442</v>
      </c>
      <c r="V222" s="61">
        <v>8316995.6323999995</v>
      </c>
      <c r="W222" s="61">
        <v>5069025.4829000002</v>
      </c>
      <c r="X222" s="61">
        <f t="shared" si="58"/>
        <v>2534512.7414500001</v>
      </c>
      <c r="Y222" s="61">
        <f t="shared" si="60"/>
        <v>2534512.7414500001</v>
      </c>
      <c r="Z222" s="61">
        <v>182892515.53549999</v>
      </c>
      <c r="AA222" s="66">
        <f t="shared" si="54"/>
        <v>362711540.00674999</v>
      </c>
    </row>
    <row r="223" spans="1:27" ht="24.9" customHeight="1">
      <c r="A223" s="179"/>
      <c r="B223" s="181"/>
      <c r="C223" s="57">
        <v>22</v>
      </c>
      <c r="D223" s="61" t="s">
        <v>564</v>
      </c>
      <c r="E223" s="61">
        <v>76474281.484699994</v>
      </c>
      <c r="F223" s="61">
        <v>0</v>
      </c>
      <c r="G223" s="61">
        <v>61042254.184100002</v>
      </c>
      <c r="H223" s="61">
        <v>8815205.8716000002</v>
      </c>
      <c r="I223" s="61">
        <v>4125496.07</v>
      </c>
      <c r="J223" s="61">
        <f t="shared" si="51"/>
        <v>2062748.0349999999</v>
      </c>
      <c r="K223" s="61">
        <f t="shared" si="56"/>
        <v>2062748.0349999999</v>
      </c>
      <c r="L223" s="75">
        <v>187210366.17500001</v>
      </c>
      <c r="M223" s="66">
        <f t="shared" si="59"/>
        <v>335604855.75040001</v>
      </c>
      <c r="N223" s="65"/>
      <c r="O223" s="57"/>
      <c r="P223" s="173" t="s">
        <v>565</v>
      </c>
      <c r="Q223" s="174"/>
      <c r="R223" s="62"/>
      <c r="S223" s="62">
        <f t="shared" ref="S223:W223" si="61">SUM(S205:S222)</f>
        <v>1490303997.1671999</v>
      </c>
      <c r="T223" s="62">
        <f t="shared" si="61"/>
        <v>0</v>
      </c>
      <c r="U223" s="62">
        <f t="shared" si="61"/>
        <v>1189570057.2876997</v>
      </c>
      <c r="V223" s="62">
        <f t="shared" si="61"/>
        <v>143023385.81869999</v>
      </c>
      <c r="W223" s="62">
        <f t="shared" si="61"/>
        <v>80396221.633499995</v>
      </c>
      <c r="X223" s="62">
        <f t="shared" ref="X223" si="62">SUM(X205:X222)</f>
        <v>40198110.816749997</v>
      </c>
      <c r="Y223" s="62">
        <f t="shared" si="60"/>
        <v>40198110.816749997</v>
      </c>
      <c r="Z223" s="62">
        <f>SUM(Z205:Z222)</f>
        <v>3120419938.2939</v>
      </c>
      <c r="AA223" s="62">
        <f>SUM(AA205:AA222)</f>
        <v>5983515489.3842497</v>
      </c>
    </row>
    <row r="224" spans="1:27" ht="24.9" customHeight="1">
      <c r="A224" s="179"/>
      <c r="B224" s="181"/>
      <c r="C224" s="57">
        <v>23</v>
      </c>
      <c r="D224" s="61" t="s">
        <v>566</v>
      </c>
      <c r="E224" s="61">
        <v>95035542.601500005</v>
      </c>
      <c r="F224" s="61">
        <v>0</v>
      </c>
      <c r="G224" s="61">
        <v>75857969.965599999</v>
      </c>
      <c r="H224" s="61">
        <v>10314585.423900001</v>
      </c>
      <c r="I224" s="61">
        <v>5126805.3770000003</v>
      </c>
      <c r="J224" s="61">
        <f t="shared" si="51"/>
        <v>2563402.6885000002</v>
      </c>
      <c r="K224" s="61">
        <f t="shared" si="56"/>
        <v>2563402.6885000002</v>
      </c>
      <c r="L224" s="75">
        <v>225722920.66600001</v>
      </c>
      <c r="M224" s="66">
        <f t="shared" si="59"/>
        <v>409494421.34549999</v>
      </c>
      <c r="N224" s="65"/>
      <c r="O224" s="180">
        <v>29</v>
      </c>
      <c r="P224" s="67">
        <v>1</v>
      </c>
      <c r="Q224" s="180" t="s">
        <v>114</v>
      </c>
      <c r="R224" s="61" t="s">
        <v>567</v>
      </c>
      <c r="S224" s="61">
        <v>58723402.9542</v>
      </c>
      <c r="T224" s="61">
        <v>0</v>
      </c>
      <c r="U224" s="61">
        <v>46873390.898199998</v>
      </c>
      <c r="V224" s="61">
        <v>5859899.6401000004</v>
      </c>
      <c r="W224" s="61">
        <v>3167903.8155</v>
      </c>
      <c r="X224" s="61">
        <v>0</v>
      </c>
      <c r="Y224" s="61">
        <f t="shared" si="60"/>
        <v>3167903.8155</v>
      </c>
      <c r="Z224" s="61">
        <v>131667146.2377</v>
      </c>
      <c r="AA224" s="66">
        <f t="shared" si="54"/>
        <v>246291743.54570001</v>
      </c>
    </row>
    <row r="225" spans="1:27" ht="24.9" customHeight="1">
      <c r="A225" s="179"/>
      <c r="B225" s="181"/>
      <c r="C225" s="57">
        <v>24</v>
      </c>
      <c r="D225" s="61" t="s">
        <v>568</v>
      </c>
      <c r="E225" s="61">
        <v>78208682.425099999</v>
      </c>
      <c r="F225" s="61">
        <v>0</v>
      </c>
      <c r="G225" s="61">
        <v>62426663.962300003</v>
      </c>
      <c r="H225" s="61">
        <v>8089631.8031000001</v>
      </c>
      <c r="I225" s="61">
        <v>4219060.3916999996</v>
      </c>
      <c r="J225" s="61">
        <f t="shared" si="51"/>
        <v>2109530.1958499998</v>
      </c>
      <c r="K225" s="61">
        <f t="shared" si="56"/>
        <v>2109530.1958499998</v>
      </c>
      <c r="L225" s="75">
        <v>168573516.81240001</v>
      </c>
      <c r="M225" s="66">
        <f t="shared" si="59"/>
        <v>319408025.19875002</v>
      </c>
      <c r="N225" s="65"/>
      <c r="O225" s="181"/>
      <c r="P225" s="67">
        <v>2</v>
      </c>
      <c r="Q225" s="181"/>
      <c r="R225" s="61" t="s">
        <v>569</v>
      </c>
      <c r="S225" s="61">
        <v>58888130.226400003</v>
      </c>
      <c r="T225" s="61">
        <v>0</v>
      </c>
      <c r="U225" s="61">
        <v>47004877.246600002</v>
      </c>
      <c r="V225" s="61">
        <v>5758722.1589000002</v>
      </c>
      <c r="W225" s="61">
        <v>3176790.2242000001</v>
      </c>
      <c r="X225" s="61">
        <v>0</v>
      </c>
      <c r="Y225" s="61">
        <f t="shared" si="60"/>
        <v>3176790.2242000001</v>
      </c>
      <c r="Z225" s="61">
        <v>129068335.78049999</v>
      </c>
      <c r="AA225" s="66">
        <f t="shared" si="54"/>
        <v>243896855.63660002</v>
      </c>
    </row>
    <row r="226" spans="1:27" ht="24.9" customHeight="1">
      <c r="A226" s="179"/>
      <c r="B226" s="182"/>
      <c r="C226" s="57">
        <v>25</v>
      </c>
      <c r="D226" s="61" t="s">
        <v>570</v>
      </c>
      <c r="E226" s="61">
        <v>75107124.212699994</v>
      </c>
      <c r="F226" s="61">
        <v>0</v>
      </c>
      <c r="G226" s="61">
        <v>59950980.620300002</v>
      </c>
      <c r="H226" s="61">
        <v>7813463.0864000004</v>
      </c>
      <c r="I226" s="61">
        <v>4051743.145</v>
      </c>
      <c r="J226" s="61">
        <f t="shared" si="51"/>
        <v>2025871.5725</v>
      </c>
      <c r="K226" s="61">
        <f t="shared" si="56"/>
        <v>2025871.5725</v>
      </c>
      <c r="L226" s="75">
        <v>161479940.8506</v>
      </c>
      <c r="M226" s="66">
        <f t="shared" si="59"/>
        <v>306377380.34249997</v>
      </c>
      <c r="N226" s="65"/>
      <c r="O226" s="181"/>
      <c r="P226" s="67">
        <v>3</v>
      </c>
      <c r="Q226" s="181"/>
      <c r="R226" s="61" t="s">
        <v>571</v>
      </c>
      <c r="S226" s="61">
        <v>73364718.589100003</v>
      </c>
      <c r="T226" s="61">
        <v>0</v>
      </c>
      <c r="U226" s="61">
        <v>58560181.453500003</v>
      </c>
      <c r="V226" s="61">
        <v>6853659.6640999997</v>
      </c>
      <c r="W226" s="61">
        <v>3957747.0013000001</v>
      </c>
      <c r="X226" s="61">
        <v>0</v>
      </c>
      <c r="Y226" s="61">
        <f t="shared" si="60"/>
        <v>3957747.0013000001</v>
      </c>
      <c r="Z226" s="61">
        <v>157192529.06369999</v>
      </c>
      <c r="AA226" s="66">
        <f t="shared" si="54"/>
        <v>299928835.77170002</v>
      </c>
    </row>
    <row r="227" spans="1:27" ht="24.9" customHeight="1">
      <c r="A227" s="57"/>
      <c r="B227" s="172" t="s">
        <v>572</v>
      </c>
      <c r="C227" s="173"/>
      <c r="D227" s="62"/>
      <c r="E227" s="62">
        <f>SUM(E202:E226)</f>
        <v>1923363224.3741</v>
      </c>
      <c r="F227" s="62">
        <f t="shared" ref="F227:M227" si="63">SUM(F202:F226)</f>
        <v>0</v>
      </c>
      <c r="G227" s="62">
        <f t="shared" si="63"/>
        <v>1535240665.8987005</v>
      </c>
      <c r="H227" s="62">
        <f t="shared" si="63"/>
        <v>211159669.07260001</v>
      </c>
      <c r="I227" s="62">
        <f t="shared" si="63"/>
        <v>103758116.70829999</v>
      </c>
      <c r="J227" s="62">
        <f t="shared" si="63"/>
        <v>51879058.354149997</v>
      </c>
      <c r="K227" s="62">
        <f t="shared" si="63"/>
        <v>51879058.354149997</v>
      </c>
      <c r="L227" s="62">
        <f t="shared" si="63"/>
        <v>4443425091.8915987</v>
      </c>
      <c r="M227" s="62">
        <f t="shared" si="63"/>
        <v>8165067709.5911493</v>
      </c>
      <c r="N227" s="65"/>
      <c r="O227" s="181"/>
      <c r="P227" s="67">
        <v>4</v>
      </c>
      <c r="Q227" s="181"/>
      <c r="R227" s="61" t="s">
        <v>573</v>
      </c>
      <c r="S227" s="61">
        <v>64852789.635899998</v>
      </c>
      <c r="T227" s="61">
        <v>0</v>
      </c>
      <c r="U227" s="61">
        <v>51765906.035999998</v>
      </c>
      <c r="V227" s="61">
        <v>5855198.3831000002</v>
      </c>
      <c r="W227" s="61">
        <v>3498560.8701999998</v>
      </c>
      <c r="X227" s="61">
        <v>0</v>
      </c>
      <c r="Y227" s="61">
        <f t="shared" si="60"/>
        <v>3498560.8701999998</v>
      </c>
      <c r="Z227" s="61">
        <v>131546391.3435</v>
      </c>
      <c r="AA227" s="66">
        <f t="shared" si="54"/>
        <v>257518846.2687</v>
      </c>
    </row>
    <row r="228" spans="1:27" ht="24.9" customHeight="1">
      <c r="A228" s="179"/>
      <c r="B228" s="180" t="s">
        <v>574</v>
      </c>
      <c r="C228" s="57">
        <v>1</v>
      </c>
      <c r="D228" s="61" t="s">
        <v>575</v>
      </c>
      <c r="E228" s="61">
        <v>85289169.606199995</v>
      </c>
      <c r="F228" s="61">
        <f>-878478.4469</f>
        <v>-878478.44689999998</v>
      </c>
      <c r="G228" s="61">
        <v>68078353.522</v>
      </c>
      <c r="H228" s="61">
        <v>6973946.8509</v>
      </c>
      <c r="I228" s="61">
        <v>4601025.6939000003</v>
      </c>
      <c r="J228" s="61">
        <v>0</v>
      </c>
      <c r="K228" s="61">
        <f t="shared" ref="K228:K259" si="64">I228-J228</f>
        <v>4601025.6939000003</v>
      </c>
      <c r="L228" s="75">
        <v>167567710.2017</v>
      </c>
      <c r="M228" s="66">
        <f t="shared" si="59"/>
        <v>331631727.42779994</v>
      </c>
      <c r="N228" s="65"/>
      <c r="O228" s="181"/>
      <c r="P228" s="67">
        <v>5</v>
      </c>
      <c r="Q228" s="181"/>
      <c r="R228" s="61" t="s">
        <v>576</v>
      </c>
      <c r="S228" s="61">
        <v>61371087.488799997</v>
      </c>
      <c r="T228" s="61">
        <v>0</v>
      </c>
      <c r="U228" s="61">
        <v>48986789.4058</v>
      </c>
      <c r="V228" s="61">
        <v>5787277.9425999997</v>
      </c>
      <c r="W228" s="61">
        <v>3310736.3069000002</v>
      </c>
      <c r="X228" s="61">
        <v>0</v>
      </c>
      <c r="Y228" s="61">
        <f t="shared" si="60"/>
        <v>3310736.3069000002</v>
      </c>
      <c r="Z228" s="61">
        <v>129801809.9525</v>
      </c>
      <c r="AA228" s="66">
        <f t="shared" si="54"/>
        <v>249257701.0966</v>
      </c>
    </row>
    <row r="229" spans="1:27" ht="24.9" customHeight="1">
      <c r="A229" s="179"/>
      <c r="B229" s="181"/>
      <c r="C229" s="57">
        <v>2</v>
      </c>
      <c r="D229" s="61" t="s">
        <v>577</v>
      </c>
      <c r="E229" s="61">
        <v>80086396.245000005</v>
      </c>
      <c r="F229" s="61">
        <f>-824889.8813</f>
        <v>-824889.88130000001</v>
      </c>
      <c r="G229" s="61">
        <v>63925466.985299997</v>
      </c>
      <c r="H229" s="61">
        <v>7039416.2087000003</v>
      </c>
      <c r="I229" s="61">
        <v>4320355.8969000001</v>
      </c>
      <c r="J229" s="61">
        <v>0</v>
      </c>
      <c r="K229" s="61">
        <f t="shared" si="64"/>
        <v>4320355.8969000001</v>
      </c>
      <c r="L229" s="75">
        <v>169249333.9129</v>
      </c>
      <c r="M229" s="66">
        <f t="shared" si="59"/>
        <v>323796079.36750001</v>
      </c>
      <c r="N229" s="65"/>
      <c r="O229" s="181"/>
      <c r="P229" s="67">
        <v>6</v>
      </c>
      <c r="Q229" s="181"/>
      <c r="R229" s="61" t="s">
        <v>578</v>
      </c>
      <c r="S229" s="61">
        <v>69898654.278500006</v>
      </c>
      <c r="T229" s="61">
        <v>0</v>
      </c>
      <c r="U229" s="61">
        <v>55793547.043099999</v>
      </c>
      <c r="V229" s="61">
        <v>6705871.4289999995</v>
      </c>
      <c r="W229" s="61">
        <v>3770766.0397000001</v>
      </c>
      <c r="X229" s="61">
        <v>0</v>
      </c>
      <c r="Y229" s="61">
        <f t="shared" si="60"/>
        <v>3770766.0397000001</v>
      </c>
      <c r="Z229" s="61">
        <v>153396490.59619999</v>
      </c>
      <c r="AA229" s="66">
        <f t="shared" si="54"/>
        <v>289565329.3865</v>
      </c>
    </row>
    <row r="230" spans="1:27" ht="24.9" customHeight="1">
      <c r="A230" s="179"/>
      <c r="B230" s="181"/>
      <c r="C230" s="57">
        <v>3</v>
      </c>
      <c r="D230" s="61" t="s">
        <v>579</v>
      </c>
      <c r="E230" s="61">
        <v>80775829.066200003</v>
      </c>
      <c r="F230" s="61">
        <f>-831991.0394</f>
        <v>-831991.03940000001</v>
      </c>
      <c r="G230" s="61">
        <v>64475776.615000002</v>
      </c>
      <c r="H230" s="61">
        <v>7045590.7942000004</v>
      </c>
      <c r="I230" s="61">
        <v>4357548.1704000002</v>
      </c>
      <c r="J230" s="61">
        <v>0</v>
      </c>
      <c r="K230" s="61">
        <f t="shared" si="64"/>
        <v>4357548.1704000002</v>
      </c>
      <c r="L230" s="75">
        <v>169407932.22119999</v>
      </c>
      <c r="M230" s="66">
        <f t="shared" si="59"/>
        <v>325230685.8276</v>
      </c>
      <c r="N230" s="65"/>
      <c r="O230" s="181"/>
      <c r="P230" s="67">
        <v>7</v>
      </c>
      <c r="Q230" s="181"/>
      <c r="R230" s="61" t="s">
        <v>580</v>
      </c>
      <c r="S230" s="61">
        <v>58585457.583400004</v>
      </c>
      <c r="T230" s="61">
        <v>0</v>
      </c>
      <c r="U230" s="61">
        <v>46763282.032399997</v>
      </c>
      <c r="V230" s="61">
        <v>5962148.6330000004</v>
      </c>
      <c r="W230" s="61">
        <v>3160462.1885000002</v>
      </c>
      <c r="X230" s="61">
        <v>0</v>
      </c>
      <c r="Y230" s="61">
        <f t="shared" si="60"/>
        <v>3160462.1885000002</v>
      </c>
      <c r="Z230" s="61">
        <v>134293479.1778</v>
      </c>
      <c r="AA230" s="66">
        <f t="shared" si="54"/>
        <v>248764829.6151</v>
      </c>
    </row>
    <row r="231" spans="1:27" ht="24.9" customHeight="1">
      <c r="A231" s="179"/>
      <c r="B231" s="181"/>
      <c r="C231" s="57">
        <v>4</v>
      </c>
      <c r="D231" s="61" t="s">
        <v>96</v>
      </c>
      <c r="E231" s="61">
        <v>77890470.174199998</v>
      </c>
      <c r="F231" s="61">
        <f>-802271.8428</f>
        <v>-802271.84279999998</v>
      </c>
      <c r="G231" s="61">
        <v>62172664.935000002</v>
      </c>
      <c r="H231" s="61">
        <v>6640626.3852000004</v>
      </c>
      <c r="I231" s="61">
        <v>4201894.0532999998</v>
      </c>
      <c r="J231" s="61">
        <v>0</v>
      </c>
      <c r="K231" s="61">
        <f t="shared" si="64"/>
        <v>4201894.0532999998</v>
      </c>
      <c r="L231" s="75">
        <v>159006153.80289999</v>
      </c>
      <c r="M231" s="66">
        <f t="shared" si="59"/>
        <v>309109537.50779998</v>
      </c>
      <c r="N231" s="65"/>
      <c r="O231" s="181"/>
      <c r="P231" s="67">
        <v>8</v>
      </c>
      <c r="Q231" s="181"/>
      <c r="R231" s="61" t="s">
        <v>581</v>
      </c>
      <c r="S231" s="61">
        <v>60844005.363399997</v>
      </c>
      <c r="T231" s="61">
        <v>0</v>
      </c>
      <c r="U231" s="61">
        <v>48566069.1263</v>
      </c>
      <c r="V231" s="61">
        <v>5857729.8291999996</v>
      </c>
      <c r="W231" s="61">
        <v>3282302.2346999999</v>
      </c>
      <c r="X231" s="61">
        <v>0</v>
      </c>
      <c r="Y231" s="61">
        <f t="shared" si="60"/>
        <v>3282302.2346999999</v>
      </c>
      <c r="Z231" s="61">
        <v>131611413.2096</v>
      </c>
      <c r="AA231" s="66">
        <f t="shared" si="54"/>
        <v>250161519.76319999</v>
      </c>
    </row>
    <row r="232" spans="1:27" ht="24.9" customHeight="1">
      <c r="A232" s="179"/>
      <c r="B232" s="181"/>
      <c r="C232" s="57">
        <v>5</v>
      </c>
      <c r="D232" s="61" t="s">
        <v>582</v>
      </c>
      <c r="E232" s="61">
        <v>77637711.310800001</v>
      </c>
      <c r="F232" s="61">
        <f>-799668.4265</f>
        <v>-799668.42649999994</v>
      </c>
      <c r="G232" s="61">
        <v>61970911.214900002</v>
      </c>
      <c r="H232" s="61">
        <v>6892190.5170999998</v>
      </c>
      <c r="I232" s="61">
        <v>4188258.6757</v>
      </c>
      <c r="J232" s="61">
        <v>0</v>
      </c>
      <c r="K232" s="61">
        <f t="shared" si="64"/>
        <v>4188258.6757</v>
      </c>
      <c r="L232" s="75">
        <v>165467744.7489</v>
      </c>
      <c r="M232" s="66">
        <f t="shared" si="59"/>
        <v>315357148.04089999</v>
      </c>
      <c r="N232" s="65"/>
      <c r="O232" s="181"/>
      <c r="P232" s="67">
        <v>9</v>
      </c>
      <c r="Q232" s="181"/>
      <c r="R232" s="61" t="s">
        <v>583</v>
      </c>
      <c r="S232" s="61">
        <v>59843098.270300001</v>
      </c>
      <c r="T232" s="61">
        <v>0</v>
      </c>
      <c r="U232" s="61">
        <v>47767138.766900003</v>
      </c>
      <c r="V232" s="61">
        <v>5836299.5975000001</v>
      </c>
      <c r="W232" s="61">
        <v>3228307.1110999999</v>
      </c>
      <c r="X232" s="61">
        <v>0</v>
      </c>
      <c r="Y232" s="61">
        <f t="shared" si="60"/>
        <v>3228307.1110999999</v>
      </c>
      <c r="Z232" s="61">
        <v>131060963.54960001</v>
      </c>
      <c r="AA232" s="66">
        <f t="shared" si="54"/>
        <v>247735807.29540002</v>
      </c>
    </row>
    <row r="233" spans="1:27" ht="24.9" customHeight="1">
      <c r="A233" s="179"/>
      <c r="B233" s="181"/>
      <c r="C233" s="57">
        <v>6</v>
      </c>
      <c r="D233" s="61" t="s">
        <v>584</v>
      </c>
      <c r="E233" s="61">
        <v>80696014.157000005</v>
      </c>
      <c r="F233" s="61">
        <f>-831168.9458</f>
        <v>-831168.94579999999</v>
      </c>
      <c r="G233" s="61">
        <v>64412067.850699998</v>
      </c>
      <c r="H233" s="61">
        <v>6725918.7072000001</v>
      </c>
      <c r="I233" s="61">
        <v>4353242.4601999996</v>
      </c>
      <c r="J233" s="61">
        <v>0</v>
      </c>
      <c r="K233" s="61">
        <f t="shared" si="64"/>
        <v>4353242.4601999996</v>
      </c>
      <c r="L233" s="75">
        <v>161196943.44960001</v>
      </c>
      <c r="M233" s="66">
        <f t="shared" si="59"/>
        <v>316553017.6789</v>
      </c>
      <c r="N233" s="65"/>
      <c r="O233" s="181"/>
      <c r="P233" s="67">
        <v>10</v>
      </c>
      <c r="Q233" s="181"/>
      <c r="R233" s="61" t="s">
        <v>585</v>
      </c>
      <c r="S233" s="61">
        <v>67933741.969799995</v>
      </c>
      <c r="T233" s="61">
        <v>0</v>
      </c>
      <c r="U233" s="61">
        <v>54225141.635799997</v>
      </c>
      <c r="V233" s="61">
        <v>6615904.6376999998</v>
      </c>
      <c r="W233" s="61">
        <v>3664766.5082</v>
      </c>
      <c r="X233" s="61">
        <v>0</v>
      </c>
      <c r="Y233" s="61">
        <f t="shared" si="60"/>
        <v>3664766.5082</v>
      </c>
      <c r="Z233" s="61">
        <v>151085634.11739999</v>
      </c>
      <c r="AA233" s="66">
        <f t="shared" si="54"/>
        <v>283525188.8689</v>
      </c>
    </row>
    <row r="234" spans="1:27" ht="24.9" customHeight="1">
      <c r="A234" s="179"/>
      <c r="B234" s="181"/>
      <c r="C234" s="57">
        <v>7</v>
      </c>
      <c r="D234" s="61" t="s">
        <v>586</v>
      </c>
      <c r="E234" s="61">
        <v>94287145.136899993</v>
      </c>
      <c r="F234" s="61">
        <f>-971157.5949</f>
        <v>-971157.59490000003</v>
      </c>
      <c r="G234" s="61">
        <v>75260594.385499999</v>
      </c>
      <c r="H234" s="61">
        <v>7816168.3492000001</v>
      </c>
      <c r="I234" s="61">
        <v>5086432.1857000003</v>
      </c>
      <c r="J234" s="61">
        <v>0</v>
      </c>
      <c r="K234" s="61">
        <f t="shared" si="64"/>
        <v>5086432.1857000003</v>
      </c>
      <c r="L234" s="75">
        <v>189200725.86970001</v>
      </c>
      <c r="M234" s="66">
        <f t="shared" si="59"/>
        <v>370679908.33210003</v>
      </c>
      <c r="N234" s="65"/>
      <c r="O234" s="181"/>
      <c r="P234" s="67">
        <v>11</v>
      </c>
      <c r="Q234" s="181"/>
      <c r="R234" s="61" t="s">
        <v>587</v>
      </c>
      <c r="S234" s="61">
        <v>71930325.9014</v>
      </c>
      <c r="T234" s="61">
        <v>0</v>
      </c>
      <c r="U234" s="61">
        <v>57415240.156199999</v>
      </c>
      <c r="V234" s="61">
        <v>7079507.5181</v>
      </c>
      <c r="W234" s="61">
        <v>3880366.9816999999</v>
      </c>
      <c r="X234" s="61">
        <v>0</v>
      </c>
      <c r="Y234" s="61">
        <f t="shared" si="60"/>
        <v>3880366.9816999999</v>
      </c>
      <c r="Z234" s="61">
        <v>162993580.41780001</v>
      </c>
      <c r="AA234" s="66">
        <f t="shared" si="54"/>
        <v>303299020.9752</v>
      </c>
    </row>
    <row r="235" spans="1:27" ht="24.9" customHeight="1">
      <c r="A235" s="179"/>
      <c r="B235" s="181"/>
      <c r="C235" s="57">
        <v>8</v>
      </c>
      <c r="D235" s="61" t="s">
        <v>588</v>
      </c>
      <c r="E235" s="61">
        <v>83517041.103400007</v>
      </c>
      <c r="F235" s="61">
        <f>-860225.5234</f>
        <v>-860225.52339999995</v>
      </c>
      <c r="G235" s="61">
        <v>66663829.365500003</v>
      </c>
      <c r="H235" s="61">
        <v>6964905.9720000001</v>
      </c>
      <c r="I235" s="61">
        <v>4505426.1140999999</v>
      </c>
      <c r="J235" s="61">
        <v>0</v>
      </c>
      <c r="K235" s="61">
        <f t="shared" si="64"/>
        <v>4505426.1140999999</v>
      </c>
      <c r="L235" s="75">
        <v>167335489.25139999</v>
      </c>
      <c r="M235" s="66">
        <f t="shared" si="59"/>
        <v>328126466.28299999</v>
      </c>
      <c r="N235" s="65"/>
      <c r="O235" s="181"/>
      <c r="P235" s="67">
        <v>12</v>
      </c>
      <c r="Q235" s="181"/>
      <c r="R235" s="61" t="s">
        <v>589</v>
      </c>
      <c r="S235" s="61">
        <v>83134880.605499998</v>
      </c>
      <c r="T235" s="61">
        <v>0</v>
      </c>
      <c r="U235" s="61">
        <v>66358786.443899997</v>
      </c>
      <c r="V235" s="61">
        <v>7358542.5281999996</v>
      </c>
      <c r="W235" s="61">
        <v>4484810.0115</v>
      </c>
      <c r="X235" s="61">
        <v>0</v>
      </c>
      <c r="Y235" s="61">
        <f t="shared" si="60"/>
        <v>4484810.0115</v>
      </c>
      <c r="Z235" s="61">
        <v>170160779.02169999</v>
      </c>
      <c r="AA235" s="66">
        <f t="shared" si="54"/>
        <v>331497798.61080003</v>
      </c>
    </row>
    <row r="236" spans="1:27" ht="24.9" customHeight="1">
      <c r="A236" s="179"/>
      <c r="B236" s="181"/>
      <c r="C236" s="57">
        <v>9</v>
      </c>
      <c r="D236" s="61" t="s">
        <v>590</v>
      </c>
      <c r="E236" s="61">
        <v>75562912.984799996</v>
      </c>
      <c r="F236" s="61">
        <f>-778298.0037</f>
        <v>-778298.0037</v>
      </c>
      <c r="G236" s="61">
        <v>60314794.094999999</v>
      </c>
      <c r="H236" s="61">
        <v>6561361.3158</v>
      </c>
      <c r="I236" s="61">
        <v>4076331.2122999998</v>
      </c>
      <c r="J236" s="61">
        <v>0</v>
      </c>
      <c r="K236" s="61">
        <f t="shared" si="64"/>
        <v>4076331.2122999998</v>
      </c>
      <c r="L236" s="75">
        <v>156970178.12310001</v>
      </c>
      <c r="M236" s="66">
        <f t="shared" si="59"/>
        <v>302707279.72730005</v>
      </c>
      <c r="N236" s="65"/>
      <c r="O236" s="181"/>
      <c r="P236" s="67">
        <v>13</v>
      </c>
      <c r="Q236" s="181"/>
      <c r="R236" s="61" t="s">
        <v>591</v>
      </c>
      <c r="S236" s="61">
        <v>77493700.213699996</v>
      </c>
      <c r="T236" s="61">
        <v>0</v>
      </c>
      <c r="U236" s="61">
        <v>61855960.6483</v>
      </c>
      <c r="V236" s="61">
        <v>6897886.3047000002</v>
      </c>
      <c r="W236" s="61">
        <v>4180489.8258000002</v>
      </c>
      <c r="X236" s="61">
        <v>0</v>
      </c>
      <c r="Y236" s="61">
        <f t="shared" si="60"/>
        <v>4180489.8258000002</v>
      </c>
      <c r="Z236" s="61">
        <v>158328519.54949999</v>
      </c>
      <c r="AA236" s="66">
        <f t="shared" si="54"/>
        <v>308756556.54199994</v>
      </c>
    </row>
    <row r="237" spans="1:27" ht="24.9" customHeight="1">
      <c r="A237" s="179"/>
      <c r="B237" s="181"/>
      <c r="C237" s="57">
        <v>10</v>
      </c>
      <c r="D237" s="61" t="s">
        <v>592</v>
      </c>
      <c r="E237" s="61">
        <v>104956559.2581</v>
      </c>
      <c r="F237" s="61">
        <f>-1081052.5604</f>
        <v>-1081052.5604000001</v>
      </c>
      <c r="G237" s="61">
        <v>83776988.082000002</v>
      </c>
      <c r="H237" s="61">
        <v>8076920.693</v>
      </c>
      <c r="I237" s="61">
        <v>5662006.4201999996</v>
      </c>
      <c r="J237" s="61">
        <v>0</v>
      </c>
      <c r="K237" s="61">
        <f t="shared" si="64"/>
        <v>5662006.4201999996</v>
      </c>
      <c r="L237" s="75">
        <v>195898322.1074</v>
      </c>
      <c r="M237" s="66">
        <f t="shared" si="59"/>
        <v>397289744.00029999</v>
      </c>
      <c r="N237" s="65"/>
      <c r="O237" s="181"/>
      <c r="P237" s="67">
        <v>14</v>
      </c>
      <c r="Q237" s="181"/>
      <c r="R237" s="61" t="s">
        <v>593</v>
      </c>
      <c r="S237" s="61">
        <v>67550505.706200004</v>
      </c>
      <c r="T237" s="61">
        <v>0</v>
      </c>
      <c r="U237" s="61">
        <v>53919240.031300001</v>
      </c>
      <c r="V237" s="61">
        <v>6652027.9719000002</v>
      </c>
      <c r="W237" s="61">
        <v>3644092.3720999998</v>
      </c>
      <c r="X237" s="61">
        <v>0</v>
      </c>
      <c r="Y237" s="61">
        <f t="shared" si="60"/>
        <v>3644092.3720999998</v>
      </c>
      <c r="Z237" s="61">
        <v>152013485.82550001</v>
      </c>
      <c r="AA237" s="66">
        <f t="shared" si="54"/>
        <v>283779351.90700001</v>
      </c>
    </row>
    <row r="238" spans="1:27" ht="24.9" customHeight="1">
      <c r="A238" s="179"/>
      <c r="B238" s="181"/>
      <c r="C238" s="57">
        <v>11</v>
      </c>
      <c r="D238" s="61" t="s">
        <v>594</v>
      </c>
      <c r="E238" s="61">
        <v>81423731.401099995</v>
      </c>
      <c r="F238" s="61">
        <f>-838664.4334</f>
        <v>-838664.43339999998</v>
      </c>
      <c r="G238" s="61">
        <v>64992936.348200001</v>
      </c>
      <c r="H238" s="61">
        <v>6932465.9588000001</v>
      </c>
      <c r="I238" s="61">
        <v>4392500.0323999999</v>
      </c>
      <c r="J238" s="61">
        <v>0</v>
      </c>
      <c r="K238" s="61">
        <f t="shared" si="64"/>
        <v>4392500.0323999999</v>
      </c>
      <c r="L238" s="75">
        <v>166502246.07859999</v>
      </c>
      <c r="M238" s="66">
        <f t="shared" si="59"/>
        <v>323405215.38569999</v>
      </c>
      <c r="N238" s="65"/>
      <c r="O238" s="181"/>
      <c r="P238" s="67">
        <v>15</v>
      </c>
      <c r="Q238" s="181"/>
      <c r="R238" s="61" t="s">
        <v>595</v>
      </c>
      <c r="S238" s="61">
        <v>53082623.215000004</v>
      </c>
      <c r="T238" s="61">
        <v>0</v>
      </c>
      <c r="U238" s="61">
        <v>42370884.905900002</v>
      </c>
      <c r="V238" s="61">
        <v>5335675.9918999998</v>
      </c>
      <c r="W238" s="61">
        <v>2863605.2437</v>
      </c>
      <c r="X238" s="61">
        <v>0</v>
      </c>
      <c r="Y238" s="61">
        <f t="shared" si="60"/>
        <v>2863605.2437</v>
      </c>
      <c r="Z238" s="61">
        <v>118202115.46160001</v>
      </c>
      <c r="AA238" s="66">
        <f t="shared" si="54"/>
        <v>221854904.81810001</v>
      </c>
    </row>
    <row r="239" spans="1:27" ht="24.9" customHeight="1">
      <c r="A239" s="179"/>
      <c r="B239" s="181"/>
      <c r="C239" s="57">
        <v>12</v>
      </c>
      <c r="D239" s="61" t="s">
        <v>596</v>
      </c>
      <c r="E239" s="61">
        <v>89844833.017199993</v>
      </c>
      <c r="F239" s="61">
        <f>-925401.7801</f>
        <v>-925401.78009999997</v>
      </c>
      <c r="G239" s="61">
        <v>71714712.811800003</v>
      </c>
      <c r="H239" s="61">
        <v>7571502.0730999997</v>
      </c>
      <c r="I239" s="61">
        <v>4846786.3749000002</v>
      </c>
      <c r="J239" s="61">
        <v>0</v>
      </c>
      <c r="K239" s="61">
        <f t="shared" si="64"/>
        <v>4846786.3749000002</v>
      </c>
      <c r="L239" s="75">
        <v>182916310.90799999</v>
      </c>
      <c r="M239" s="66">
        <f t="shared" si="59"/>
        <v>355968743.40490001</v>
      </c>
      <c r="N239" s="65"/>
      <c r="O239" s="181"/>
      <c r="P239" s="67">
        <v>16</v>
      </c>
      <c r="Q239" s="181"/>
      <c r="R239" s="61" t="s">
        <v>335</v>
      </c>
      <c r="S239" s="61">
        <v>68401983.861699998</v>
      </c>
      <c r="T239" s="61">
        <v>0</v>
      </c>
      <c r="U239" s="61">
        <v>54598895.269400001</v>
      </c>
      <c r="V239" s="61">
        <v>6135157.5719999997</v>
      </c>
      <c r="W239" s="61">
        <v>3690026.3739999998</v>
      </c>
      <c r="X239" s="61">
        <v>0</v>
      </c>
      <c r="Y239" s="61">
        <f t="shared" si="60"/>
        <v>3690026.3739999998</v>
      </c>
      <c r="Z239" s="61">
        <v>138737328.08899999</v>
      </c>
      <c r="AA239" s="66">
        <f t="shared" si="54"/>
        <v>271563391.16609997</v>
      </c>
    </row>
    <row r="240" spans="1:27" ht="24.9" customHeight="1">
      <c r="A240" s="179"/>
      <c r="B240" s="182"/>
      <c r="C240" s="57">
        <v>13</v>
      </c>
      <c r="D240" s="61" t="s">
        <v>597</v>
      </c>
      <c r="E240" s="61">
        <v>98402384.883399993</v>
      </c>
      <c r="F240" s="61">
        <f>-1013544.5643</f>
        <v>-1013544.5643</v>
      </c>
      <c r="G240" s="61">
        <v>78545404.726500005</v>
      </c>
      <c r="H240" s="61">
        <v>8113834.2670999998</v>
      </c>
      <c r="I240" s="61">
        <v>5308433.6882999996</v>
      </c>
      <c r="J240" s="61">
        <v>0</v>
      </c>
      <c r="K240" s="61">
        <f t="shared" si="64"/>
        <v>5308433.6882999996</v>
      </c>
      <c r="L240" s="75">
        <v>196846471.64669999</v>
      </c>
      <c r="M240" s="66">
        <f t="shared" si="59"/>
        <v>386202984.64770001</v>
      </c>
      <c r="N240" s="65"/>
      <c r="O240" s="181"/>
      <c r="P240" s="67">
        <v>17</v>
      </c>
      <c r="Q240" s="181"/>
      <c r="R240" s="61" t="s">
        <v>598</v>
      </c>
      <c r="S240" s="61">
        <v>60305701.041199997</v>
      </c>
      <c r="T240" s="61">
        <v>0</v>
      </c>
      <c r="U240" s="61">
        <v>48136391.218599997</v>
      </c>
      <c r="V240" s="61">
        <v>5670402.8165999996</v>
      </c>
      <c r="W240" s="61">
        <v>3253262.7678</v>
      </c>
      <c r="X240" s="61">
        <v>0</v>
      </c>
      <c r="Y240" s="61">
        <f t="shared" si="60"/>
        <v>3253262.7678</v>
      </c>
      <c r="Z240" s="61">
        <v>126799795.11939999</v>
      </c>
      <c r="AA240" s="66">
        <f t="shared" si="54"/>
        <v>244165552.96359998</v>
      </c>
    </row>
    <row r="241" spans="1:27" ht="24.9" customHeight="1">
      <c r="A241" s="57"/>
      <c r="B241" s="172" t="s">
        <v>599</v>
      </c>
      <c r="C241" s="173"/>
      <c r="D241" s="62"/>
      <c r="E241" s="62">
        <f>SUM(E228:E240)</f>
        <v>1110370198.3443</v>
      </c>
      <c r="F241" s="62">
        <f t="shared" ref="F241:M241" si="65">SUM(F228:F240)</f>
        <v>-11436813.0429</v>
      </c>
      <c r="G241" s="62">
        <f t="shared" si="65"/>
        <v>886304500.9374001</v>
      </c>
      <c r="H241" s="62">
        <f t="shared" si="65"/>
        <v>93354848.092300013</v>
      </c>
      <c r="I241" s="62">
        <f t="shared" si="65"/>
        <v>59900240.978299998</v>
      </c>
      <c r="J241" s="62">
        <f t="shared" si="65"/>
        <v>0</v>
      </c>
      <c r="K241" s="62">
        <f t="shared" si="65"/>
        <v>59900240.978299998</v>
      </c>
      <c r="L241" s="62">
        <f t="shared" si="65"/>
        <v>2247565562.3220997</v>
      </c>
      <c r="M241" s="62">
        <f t="shared" si="65"/>
        <v>4386058537.6315002</v>
      </c>
      <c r="N241" s="65"/>
      <c r="O241" s="181"/>
      <c r="P241" s="67">
        <v>18</v>
      </c>
      <c r="Q241" s="181"/>
      <c r="R241" s="61" t="s">
        <v>600</v>
      </c>
      <c r="S241" s="61">
        <v>62869346.209700003</v>
      </c>
      <c r="T241" s="61">
        <v>0</v>
      </c>
      <c r="U241" s="61">
        <v>50182708.973800004</v>
      </c>
      <c r="V241" s="61">
        <v>6266926.7089</v>
      </c>
      <c r="W241" s="61">
        <v>3391561.6554999999</v>
      </c>
      <c r="X241" s="61">
        <v>0</v>
      </c>
      <c r="Y241" s="61">
        <f t="shared" si="60"/>
        <v>3391561.6554999999</v>
      </c>
      <c r="Z241" s="61">
        <v>142121905.43579999</v>
      </c>
      <c r="AA241" s="66">
        <f t="shared" si="54"/>
        <v>264832448.98369998</v>
      </c>
    </row>
    <row r="242" spans="1:27" ht="24.9" customHeight="1">
      <c r="A242" s="179">
        <v>12</v>
      </c>
      <c r="B242" s="180" t="s">
        <v>601</v>
      </c>
      <c r="C242" s="57">
        <v>1</v>
      </c>
      <c r="D242" s="61" t="s">
        <v>602</v>
      </c>
      <c r="E242" s="61">
        <v>102162588.5741</v>
      </c>
      <c r="F242" s="61">
        <v>0</v>
      </c>
      <c r="G242" s="61">
        <v>81546823.046599999</v>
      </c>
      <c r="H242" s="61">
        <v>10350316.7621</v>
      </c>
      <c r="I242" s="61">
        <v>5511282.3486000001</v>
      </c>
      <c r="J242" s="61">
        <f t="shared" ref="J242:J259" si="66">I242/2</f>
        <v>2755641.1743000001</v>
      </c>
      <c r="K242" s="61">
        <f t="shared" si="64"/>
        <v>2755641.1743000001</v>
      </c>
      <c r="L242" s="75">
        <v>215039565.3461</v>
      </c>
      <c r="M242" s="66">
        <f t="shared" si="59"/>
        <v>411854934.90320003</v>
      </c>
      <c r="N242" s="65"/>
      <c r="O242" s="181"/>
      <c r="P242" s="67">
        <v>19</v>
      </c>
      <c r="Q242" s="181"/>
      <c r="R242" s="61" t="s">
        <v>603</v>
      </c>
      <c r="S242" s="61">
        <v>66622293.510799997</v>
      </c>
      <c r="T242" s="61">
        <v>0</v>
      </c>
      <c r="U242" s="61">
        <v>53178335.197999999</v>
      </c>
      <c r="V242" s="61">
        <v>6226329.8137999997</v>
      </c>
      <c r="W242" s="61">
        <v>3594018.8612000002</v>
      </c>
      <c r="X242" s="61">
        <v>0</v>
      </c>
      <c r="Y242" s="61">
        <f t="shared" si="60"/>
        <v>3594018.8612000002</v>
      </c>
      <c r="Z242" s="61">
        <v>141079147.36109999</v>
      </c>
      <c r="AA242" s="66">
        <f t="shared" si="54"/>
        <v>270700124.74489999</v>
      </c>
    </row>
    <row r="243" spans="1:27" ht="24.9" customHeight="1">
      <c r="A243" s="179"/>
      <c r="B243" s="181"/>
      <c r="C243" s="57">
        <v>2</v>
      </c>
      <c r="D243" s="61" t="s">
        <v>604</v>
      </c>
      <c r="E243" s="61">
        <v>97032228.725799993</v>
      </c>
      <c r="F243" s="61">
        <v>0</v>
      </c>
      <c r="G243" s="61">
        <v>77451737.4331</v>
      </c>
      <c r="H243" s="61">
        <v>11392214.4439</v>
      </c>
      <c r="I243" s="61">
        <v>5234518.9847999997</v>
      </c>
      <c r="J243" s="61">
        <f t="shared" si="66"/>
        <v>2617259.4923999999</v>
      </c>
      <c r="K243" s="61">
        <f t="shared" si="64"/>
        <v>2617259.4923999999</v>
      </c>
      <c r="L243" s="75">
        <v>241801395.7209</v>
      </c>
      <c r="M243" s="66">
        <f t="shared" si="59"/>
        <v>430294835.8161</v>
      </c>
      <c r="N243" s="65"/>
      <c r="O243" s="181"/>
      <c r="P243" s="67">
        <v>20</v>
      </c>
      <c r="Q243" s="181"/>
      <c r="R243" s="61" t="s">
        <v>343</v>
      </c>
      <c r="S243" s="61">
        <v>65932604.610699996</v>
      </c>
      <c r="T243" s="61">
        <v>0</v>
      </c>
      <c r="U243" s="61">
        <v>52627821.1646</v>
      </c>
      <c r="V243" s="61">
        <v>6439855.2845999999</v>
      </c>
      <c r="W243" s="61">
        <v>3556812.7732000002</v>
      </c>
      <c r="X243" s="61">
        <v>0</v>
      </c>
      <c r="Y243" s="61">
        <f t="shared" si="60"/>
        <v>3556812.7732000002</v>
      </c>
      <c r="Z243" s="61">
        <v>146563690.16069999</v>
      </c>
      <c r="AA243" s="66">
        <f t="shared" si="54"/>
        <v>275120783.99379998</v>
      </c>
    </row>
    <row r="244" spans="1:27" ht="24.9" customHeight="1">
      <c r="A244" s="179"/>
      <c r="B244" s="181"/>
      <c r="C244" s="57">
        <v>3</v>
      </c>
      <c r="D244" s="61" t="s">
        <v>605</v>
      </c>
      <c r="E244" s="61">
        <v>64208002.984800003</v>
      </c>
      <c r="F244" s="61">
        <v>0</v>
      </c>
      <c r="G244" s="61">
        <v>51251233.261299998</v>
      </c>
      <c r="H244" s="61">
        <v>8250154.0590000004</v>
      </c>
      <c r="I244" s="61">
        <v>3463777.0872999998</v>
      </c>
      <c r="J244" s="61">
        <f t="shared" si="66"/>
        <v>1731888.5436499999</v>
      </c>
      <c r="K244" s="61">
        <f t="shared" si="64"/>
        <v>1731888.5436499999</v>
      </c>
      <c r="L244" s="75">
        <v>161095498.6688</v>
      </c>
      <c r="M244" s="66">
        <f t="shared" si="59"/>
        <v>286536777.51754999</v>
      </c>
      <c r="N244" s="65"/>
      <c r="O244" s="181"/>
      <c r="P244" s="67">
        <v>21</v>
      </c>
      <c r="Q244" s="181"/>
      <c r="R244" s="61" t="s">
        <v>606</v>
      </c>
      <c r="S244" s="61">
        <v>71336593.318299994</v>
      </c>
      <c r="T244" s="61">
        <v>0</v>
      </c>
      <c r="U244" s="61">
        <v>56941319.060900003</v>
      </c>
      <c r="V244" s="61">
        <v>6762674.9368000003</v>
      </c>
      <c r="W244" s="61">
        <v>3848337.3714000001</v>
      </c>
      <c r="X244" s="61">
        <v>0</v>
      </c>
      <c r="Y244" s="61">
        <f t="shared" si="60"/>
        <v>3848337.3714000001</v>
      </c>
      <c r="Z244" s="61">
        <v>154855526.2261</v>
      </c>
      <c r="AA244" s="66">
        <f t="shared" si="54"/>
        <v>293744450.91349995</v>
      </c>
    </row>
    <row r="245" spans="1:27" ht="24.9" customHeight="1">
      <c r="A245" s="179"/>
      <c r="B245" s="181"/>
      <c r="C245" s="57">
        <v>4</v>
      </c>
      <c r="D245" s="61" t="s">
        <v>607</v>
      </c>
      <c r="E245" s="61">
        <v>66104030.860299997</v>
      </c>
      <c r="F245" s="61">
        <v>0</v>
      </c>
      <c r="G245" s="61">
        <v>52764654.679099999</v>
      </c>
      <c r="H245" s="61">
        <v>8438150.7662000004</v>
      </c>
      <c r="I245" s="61">
        <v>3566060.5661999998</v>
      </c>
      <c r="J245" s="61">
        <f t="shared" si="66"/>
        <v>1783030.2830999999</v>
      </c>
      <c r="K245" s="61">
        <f t="shared" si="64"/>
        <v>1783030.2830999999</v>
      </c>
      <c r="L245" s="75">
        <v>165924318.3109</v>
      </c>
      <c r="M245" s="66">
        <f t="shared" si="59"/>
        <v>295014184.89960003</v>
      </c>
      <c r="N245" s="65"/>
      <c r="O245" s="181"/>
      <c r="P245" s="67">
        <v>22</v>
      </c>
      <c r="Q245" s="181"/>
      <c r="R245" s="61" t="s">
        <v>608</v>
      </c>
      <c r="S245" s="61">
        <v>64749789.959600002</v>
      </c>
      <c r="T245" s="61">
        <v>0</v>
      </c>
      <c r="U245" s="61">
        <v>51683691.044299997</v>
      </c>
      <c r="V245" s="61">
        <v>6221266.9216</v>
      </c>
      <c r="W245" s="61">
        <v>3493004.4301</v>
      </c>
      <c r="X245" s="61">
        <v>0</v>
      </c>
      <c r="Y245" s="61">
        <f t="shared" si="60"/>
        <v>3493004.4301</v>
      </c>
      <c r="Z245" s="61">
        <v>140949103.62900001</v>
      </c>
      <c r="AA245" s="66">
        <f t="shared" si="54"/>
        <v>267096855.98460001</v>
      </c>
    </row>
    <row r="246" spans="1:27" ht="24.9" customHeight="1">
      <c r="A246" s="179"/>
      <c r="B246" s="181"/>
      <c r="C246" s="57">
        <v>5</v>
      </c>
      <c r="D246" s="61" t="s">
        <v>609</v>
      </c>
      <c r="E246" s="61">
        <v>79149324.460800007</v>
      </c>
      <c r="F246" s="61">
        <v>0</v>
      </c>
      <c r="G246" s="61">
        <v>63177490.372400001</v>
      </c>
      <c r="H246" s="61">
        <v>9086080.4266999997</v>
      </c>
      <c r="I246" s="61">
        <v>4269804.4450000003</v>
      </c>
      <c r="J246" s="61">
        <f t="shared" si="66"/>
        <v>2134902.2225000001</v>
      </c>
      <c r="K246" s="61">
        <f t="shared" si="64"/>
        <v>2134902.2225000001</v>
      </c>
      <c r="L246" s="75">
        <v>182566819.74919999</v>
      </c>
      <c r="M246" s="66">
        <f t="shared" si="59"/>
        <v>336114617.23159999</v>
      </c>
      <c r="N246" s="65"/>
      <c r="O246" s="181"/>
      <c r="P246" s="67">
        <v>23</v>
      </c>
      <c r="Q246" s="181"/>
      <c r="R246" s="61" t="s">
        <v>610</v>
      </c>
      <c r="S246" s="61">
        <v>79618953.139799997</v>
      </c>
      <c r="T246" s="61">
        <v>0</v>
      </c>
      <c r="U246" s="61">
        <v>63552350.948299997</v>
      </c>
      <c r="V246" s="61">
        <v>7402608.4420999996</v>
      </c>
      <c r="W246" s="61">
        <v>4295139.1227000002</v>
      </c>
      <c r="X246" s="61">
        <v>0</v>
      </c>
      <c r="Y246" s="61">
        <f t="shared" si="60"/>
        <v>4295139.1227000002</v>
      </c>
      <c r="Z246" s="61">
        <v>171292641.13499999</v>
      </c>
      <c r="AA246" s="66">
        <f t="shared" si="54"/>
        <v>326161692.78789997</v>
      </c>
    </row>
    <row r="247" spans="1:27" ht="24.9" customHeight="1">
      <c r="A247" s="179"/>
      <c r="B247" s="181"/>
      <c r="C247" s="57">
        <v>6</v>
      </c>
      <c r="D247" s="61" t="s">
        <v>611</v>
      </c>
      <c r="E247" s="61">
        <v>67274064.377599999</v>
      </c>
      <c r="F247" s="61">
        <v>0</v>
      </c>
      <c r="G247" s="61">
        <v>53698582.817900002</v>
      </c>
      <c r="H247" s="61">
        <v>8525157.5067999996</v>
      </c>
      <c r="I247" s="61">
        <v>3629179.4158000001</v>
      </c>
      <c r="J247" s="61">
        <f t="shared" si="66"/>
        <v>1814589.7079</v>
      </c>
      <c r="K247" s="61">
        <f t="shared" si="64"/>
        <v>1814589.7079</v>
      </c>
      <c r="L247" s="75">
        <v>168159143.93040001</v>
      </c>
      <c r="M247" s="66">
        <f t="shared" si="59"/>
        <v>299471538.34060001</v>
      </c>
      <c r="N247" s="65"/>
      <c r="O247" s="181"/>
      <c r="P247" s="67">
        <v>24</v>
      </c>
      <c r="Q247" s="181"/>
      <c r="R247" s="61" t="s">
        <v>612</v>
      </c>
      <c r="S247" s="61">
        <v>66025092.183600001</v>
      </c>
      <c r="T247" s="61">
        <v>0</v>
      </c>
      <c r="U247" s="61">
        <v>52701645.329099998</v>
      </c>
      <c r="V247" s="61">
        <v>6399861.1146999998</v>
      </c>
      <c r="W247" s="61">
        <v>3561802.1253999998</v>
      </c>
      <c r="X247" s="61">
        <v>0</v>
      </c>
      <c r="Y247" s="61">
        <f t="shared" si="60"/>
        <v>3561802.1253999998</v>
      </c>
      <c r="Z247" s="61">
        <v>145536413.48280001</v>
      </c>
      <c r="AA247" s="66">
        <f t="shared" si="54"/>
        <v>274224814.23559999</v>
      </c>
    </row>
    <row r="248" spans="1:27" ht="24.9" customHeight="1">
      <c r="A248" s="179"/>
      <c r="B248" s="181"/>
      <c r="C248" s="57">
        <v>7</v>
      </c>
      <c r="D248" s="61" t="s">
        <v>613</v>
      </c>
      <c r="E248" s="61">
        <v>67335941.913200006</v>
      </c>
      <c r="F248" s="61">
        <v>0</v>
      </c>
      <c r="G248" s="61">
        <v>53747973.857299998</v>
      </c>
      <c r="H248" s="61">
        <v>8106370.5983999996</v>
      </c>
      <c r="I248" s="61">
        <v>3632517.4731000001</v>
      </c>
      <c r="J248" s="61">
        <f t="shared" si="66"/>
        <v>1816258.73655</v>
      </c>
      <c r="K248" s="61">
        <f t="shared" si="64"/>
        <v>1816258.73655</v>
      </c>
      <c r="L248" s="75">
        <v>157402325.48140001</v>
      </c>
      <c r="M248" s="66">
        <f t="shared" si="59"/>
        <v>288408870.58685005</v>
      </c>
      <c r="N248" s="65"/>
      <c r="O248" s="181"/>
      <c r="P248" s="67">
        <v>25</v>
      </c>
      <c r="Q248" s="181"/>
      <c r="R248" s="61" t="s">
        <v>614</v>
      </c>
      <c r="S248" s="61">
        <v>86987237.360400006</v>
      </c>
      <c r="T248" s="61">
        <v>0</v>
      </c>
      <c r="U248" s="61">
        <v>69433761.921599999</v>
      </c>
      <c r="V248" s="61">
        <v>6635580.2691000002</v>
      </c>
      <c r="W248" s="61">
        <v>4692629.9784000004</v>
      </c>
      <c r="X248" s="61">
        <v>0</v>
      </c>
      <c r="Y248" s="61">
        <f t="shared" si="60"/>
        <v>4692629.9784000004</v>
      </c>
      <c r="Z248" s="61">
        <v>151591015.7114</v>
      </c>
      <c r="AA248" s="66">
        <f t="shared" si="54"/>
        <v>319340225.24090004</v>
      </c>
    </row>
    <row r="249" spans="1:27" ht="24.9" customHeight="1">
      <c r="A249" s="179"/>
      <c r="B249" s="181"/>
      <c r="C249" s="57">
        <v>8</v>
      </c>
      <c r="D249" s="61" t="s">
        <v>615</v>
      </c>
      <c r="E249" s="61">
        <v>78115306.277600005</v>
      </c>
      <c r="F249" s="61">
        <v>0</v>
      </c>
      <c r="G249" s="61">
        <v>62352130.531900004</v>
      </c>
      <c r="H249" s="61">
        <v>8795098.0624000002</v>
      </c>
      <c r="I249" s="61">
        <v>4214023.1042999998</v>
      </c>
      <c r="J249" s="61">
        <f t="shared" si="66"/>
        <v>2107011.5521499999</v>
      </c>
      <c r="K249" s="61">
        <f t="shared" si="64"/>
        <v>2107011.5521499999</v>
      </c>
      <c r="L249" s="75">
        <v>175092745.4598</v>
      </c>
      <c r="M249" s="66">
        <f t="shared" si="59"/>
        <v>326462291.88385004</v>
      </c>
      <c r="N249" s="65"/>
      <c r="O249" s="181"/>
      <c r="P249" s="67">
        <v>26</v>
      </c>
      <c r="Q249" s="181"/>
      <c r="R249" s="61" t="s">
        <v>616</v>
      </c>
      <c r="S249" s="61">
        <v>59540735.730899997</v>
      </c>
      <c r="T249" s="61">
        <v>0</v>
      </c>
      <c r="U249" s="61">
        <v>47525791.079499997</v>
      </c>
      <c r="V249" s="61">
        <v>5865203.6224999996</v>
      </c>
      <c r="W249" s="61">
        <v>3211995.8043</v>
      </c>
      <c r="X249" s="61">
        <v>0</v>
      </c>
      <c r="Y249" s="61">
        <f t="shared" si="60"/>
        <v>3211995.8043</v>
      </c>
      <c r="Z249" s="61">
        <v>131803382.52850001</v>
      </c>
      <c r="AA249" s="66">
        <f t="shared" si="54"/>
        <v>247947108.76569998</v>
      </c>
    </row>
    <row r="250" spans="1:27" ht="24.9" customHeight="1">
      <c r="A250" s="179"/>
      <c r="B250" s="181"/>
      <c r="C250" s="57">
        <v>9</v>
      </c>
      <c r="D250" s="61" t="s">
        <v>617</v>
      </c>
      <c r="E250" s="61">
        <v>85975482.531200007</v>
      </c>
      <c r="F250" s="61">
        <v>0</v>
      </c>
      <c r="G250" s="61">
        <v>68626172.830699995</v>
      </c>
      <c r="H250" s="61">
        <v>9486397.1542000007</v>
      </c>
      <c r="I250" s="61">
        <v>4638049.6607999997</v>
      </c>
      <c r="J250" s="61">
        <f t="shared" si="66"/>
        <v>2319024.8303999999</v>
      </c>
      <c r="K250" s="61">
        <f t="shared" si="64"/>
        <v>2319024.8303999999</v>
      </c>
      <c r="L250" s="75">
        <v>192849219.39739999</v>
      </c>
      <c r="M250" s="66">
        <f t="shared" si="59"/>
        <v>359256296.74389994</v>
      </c>
      <c r="N250" s="65"/>
      <c r="O250" s="181"/>
      <c r="P250" s="67">
        <v>27</v>
      </c>
      <c r="Q250" s="181"/>
      <c r="R250" s="61" t="s">
        <v>618</v>
      </c>
      <c r="S250" s="61">
        <v>72017358.819199994</v>
      </c>
      <c r="T250" s="61">
        <v>0</v>
      </c>
      <c r="U250" s="61">
        <v>57484710.3807</v>
      </c>
      <c r="V250" s="61">
        <v>6604118.0103000002</v>
      </c>
      <c r="W250" s="61">
        <v>3885062.0759999999</v>
      </c>
      <c r="X250" s="61">
        <v>0</v>
      </c>
      <c r="Y250" s="61">
        <f t="shared" si="60"/>
        <v>3885062.0759999999</v>
      </c>
      <c r="Z250" s="61">
        <v>150782886.8044</v>
      </c>
      <c r="AA250" s="66">
        <f t="shared" si="54"/>
        <v>290774136.09060001</v>
      </c>
    </row>
    <row r="251" spans="1:27" ht="24.9" customHeight="1">
      <c r="A251" s="179"/>
      <c r="B251" s="181"/>
      <c r="C251" s="57">
        <v>10</v>
      </c>
      <c r="D251" s="61" t="s">
        <v>619</v>
      </c>
      <c r="E251" s="61">
        <v>62559779.963200003</v>
      </c>
      <c r="F251" s="61">
        <v>0</v>
      </c>
      <c r="G251" s="61">
        <v>49935611.241800003</v>
      </c>
      <c r="H251" s="61">
        <v>7772380.4379000003</v>
      </c>
      <c r="I251" s="61">
        <v>3374861.7362000002</v>
      </c>
      <c r="J251" s="61">
        <f t="shared" si="66"/>
        <v>1687430.8681000001</v>
      </c>
      <c r="K251" s="61">
        <f t="shared" si="64"/>
        <v>1687430.8681000001</v>
      </c>
      <c r="L251" s="75">
        <v>148823567.5307</v>
      </c>
      <c r="M251" s="66">
        <f t="shared" si="59"/>
        <v>270778770.04170001</v>
      </c>
      <c r="N251" s="65"/>
      <c r="O251" s="181"/>
      <c r="P251" s="67">
        <v>28</v>
      </c>
      <c r="Q251" s="181"/>
      <c r="R251" s="61" t="s">
        <v>620</v>
      </c>
      <c r="S251" s="61">
        <v>72248272.030399993</v>
      </c>
      <c r="T251" s="61">
        <v>0</v>
      </c>
      <c r="U251" s="61">
        <v>57669026.763300002</v>
      </c>
      <c r="V251" s="61">
        <v>6829885.5009000003</v>
      </c>
      <c r="W251" s="61">
        <v>3897518.9638</v>
      </c>
      <c r="X251" s="61">
        <v>0</v>
      </c>
      <c r="Y251" s="61">
        <f t="shared" si="60"/>
        <v>3897518.9638</v>
      </c>
      <c r="Z251" s="61">
        <v>156581873.97220001</v>
      </c>
      <c r="AA251" s="66">
        <f t="shared" si="54"/>
        <v>297226577.2306</v>
      </c>
    </row>
    <row r="252" spans="1:27" ht="24.9" customHeight="1">
      <c r="A252" s="179"/>
      <c r="B252" s="181"/>
      <c r="C252" s="57">
        <v>11</v>
      </c>
      <c r="D252" s="61" t="s">
        <v>621</v>
      </c>
      <c r="E252" s="61">
        <v>107345605.5458</v>
      </c>
      <c r="F252" s="61">
        <v>0</v>
      </c>
      <c r="G252" s="61">
        <v>85683939.908500001</v>
      </c>
      <c r="H252" s="61">
        <v>11810197.718599999</v>
      </c>
      <c r="I252" s="61">
        <v>5790886.3636999996</v>
      </c>
      <c r="J252" s="61">
        <f t="shared" si="66"/>
        <v>2895443.1818499998</v>
      </c>
      <c r="K252" s="61">
        <f t="shared" si="64"/>
        <v>2895443.1818499998</v>
      </c>
      <c r="L252" s="75">
        <v>252537572.30759999</v>
      </c>
      <c r="M252" s="66">
        <f t="shared" si="59"/>
        <v>460272758.66234994</v>
      </c>
      <c r="N252" s="65"/>
      <c r="O252" s="181"/>
      <c r="P252" s="67">
        <v>29</v>
      </c>
      <c r="Q252" s="181"/>
      <c r="R252" s="61" t="s">
        <v>622</v>
      </c>
      <c r="S252" s="61">
        <v>63667026.349600002</v>
      </c>
      <c r="T252" s="61">
        <v>0</v>
      </c>
      <c r="U252" s="61">
        <v>50819422.296400003</v>
      </c>
      <c r="V252" s="61">
        <v>6219927.5321000004</v>
      </c>
      <c r="W252" s="61">
        <v>3434593.4594000001</v>
      </c>
      <c r="X252" s="61">
        <v>0</v>
      </c>
      <c r="Y252" s="61">
        <f t="shared" si="60"/>
        <v>3434593.4594000001</v>
      </c>
      <c r="Z252" s="61">
        <v>140914700.52520001</v>
      </c>
      <c r="AA252" s="66">
        <f t="shared" si="54"/>
        <v>265055670.1627</v>
      </c>
    </row>
    <row r="253" spans="1:27" ht="24.9" customHeight="1">
      <c r="A253" s="179"/>
      <c r="B253" s="181"/>
      <c r="C253" s="57">
        <v>12</v>
      </c>
      <c r="D253" s="61" t="s">
        <v>623</v>
      </c>
      <c r="E253" s="61">
        <v>110475706.07709999</v>
      </c>
      <c r="F253" s="61">
        <v>0</v>
      </c>
      <c r="G253" s="61">
        <v>88182405.909700006</v>
      </c>
      <c r="H253" s="61">
        <v>11857946.953600001</v>
      </c>
      <c r="I253" s="61">
        <v>5959743.3596000001</v>
      </c>
      <c r="J253" s="61">
        <f t="shared" si="66"/>
        <v>2979871.6798</v>
      </c>
      <c r="K253" s="61">
        <f t="shared" si="64"/>
        <v>2979871.6798</v>
      </c>
      <c r="L253" s="75">
        <v>253764042.95629999</v>
      </c>
      <c r="M253" s="66">
        <f t="shared" si="59"/>
        <v>467259973.5765</v>
      </c>
      <c r="N253" s="65"/>
      <c r="O253" s="182"/>
      <c r="P253" s="67">
        <v>30</v>
      </c>
      <c r="Q253" s="182"/>
      <c r="R253" s="61" t="s">
        <v>624</v>
      </c>
      <c r="S253" s="61">
        <v>70834333.715100005</v>
      </c>
      <c r="T253" s="61">
        <v>0</v>
      </c>
      <c r="U253" s="61">
        <v>56540412.275300004</v>
      </c>
      <c r="V253" s="61">
        <v>6938067.9890999999</v>
      </c>
      <c r="W253" s="61">
        <v>3821242.3798000002</v>
      </c>
      <c r="X253" s="61">
        <v>0</v>
      </c>
      <c r="Y253" s="61">
        <f t="shared" si="60"/>
        <v>3821242.3798000002</v>
      </c>
      <c r="Z253" s="61">
        <v>159360612.662</v>
      </c>
      <c r="AA253" s="66">
        <f t="shared" si="54"/>
        <v>297494669.02130002</v>
      </c>
    </row>
    <row r="254" spans="1:27" ht="24.9" customHeight="1">
      <c r="A254" s="179"/>
      <c r="B254" s="181"/>
      <c r="C254" s="57">
        <v>13</v>
      </c>
      <c r="D254" s="61" t="s">
        <v>625</v>
      </c>
      <c r="E254" s="61">
        <v>86591661.529499993</v>
      </c>
      <c r="F254" s="61">
        <v>0</v>
      </c>
      <c r="G254" s="61">
        <v>69118010.796499997</v>
      </c>
      <c r="H254" s="61">
        <v>9286935.273</v>
      </c>
      <c r="I254" s="61">
        <v>4671290.1698000003</v>
      </c>
      <c r="J254" s="61">
        <f t="shared" si="66"/>
        <v>2335645.0849000001</v>
      </c>
      <c r="K254" s="61">
        <f t="shared" si="64"/>
        <v>2335645.0849000001</v>
      </c>
      <c r="L254" s="75">
        <v>187725909.1873</v>
      </c>
      <c r="M254" s="66">
        <f t="shared" si="59"/>
        <v>355058161.87119997</v>
      </c>
      <c r="N254" s="65"/>
      <c r="O254" s="57"/>
      <c r="P254" s="173" t="s">
        <v>626</v>
      </c>
      <c r="Q254" s="174"/>
      <c r="R254" s="62"/>
      <c r="S254" s="62">
        <f t="shared" ref="S254:W254" si="67">SUM(S224:S253)</f>
        <v>2018654443.8426001</v>
      </c>
      <c r="T254" s="62">
        <f t="shared" si="67"/>
        <v>0</v>
      </c>
      <c r="U254" s="62">
        <f t="shared" si="67"/>
        <v>1611302718.7540002</v>
      </c>
      <c r="V254" s="62">
        <f t="shared" si="67"/>
        <v>191034218.7651</v>
      </c>
      <c r="W254" s="62">
        <f t="shared" si="67"/>
        <v>108898714.87810004</v>
      </c>
      <c r="X254" s="62">
        <f t="shared" ref="X254" si="68">SUM(X224:X253)</f>
        <v>0</v>
      </c>
      <c r="Y254" s="62">
        <f t="shared" si="60"/>
        <v>108898714.87810004</v>
      </c>
      <c r="Z254" s="62">
        <f>SUM(Z224:Z253)</f>
        <v>4341392696.1471996</v>
      </c>
      <c r="AA254" s="62">
        <f>SUM(AA224:AA253)</f>
        <v>8271282792.387001</v>
      </c>
    </row>
    <row r="255" spans="1:27" ht="24.9" customHeight="1">
      <c r="A255" s="179"/>
      <c r="B255" s="181"/>
      <c r="C255" s="57">
        <v>14</v>
      </c>
      <c r="D255" s="61" t="s">
        <v>627</v>
      </c>
      <c r="E255" s="61">
        <v>82580321.122199997</v>
      </c>
      <c r="F255" s="61">
        <v>0</v>
      </c>
      <c r="G255" s="61">
        <v>65916133.564000003</v>
      </c>
      <c r="H255" s="61">
        <v>8900280.3181999996</v>
      </c>
      <c r="I255" s="61">
        <v>4454893.6405999996</v>
      </c>
      <c r="J255" s="61">
        <f t="shared" si="66"/>
        <v>2227446.8202999998</v>
      </c>
      <c r="K255" s="61">
        <f t="shared" si="64"/>
        <v>2227446.8202999998</v>
      </c>
      <c r="L255" s="75">
        <v>177794421.1972</v>
      </c>
      <c r="M255" s="66">
        <f t="shared" si="59"/>
        <v>337418603.0219</v>
      </c>
      <c r="N255" s="65"/>
      <c r="O255" s="180">
        <v>30</v>
      </c>
      <c r="P255" s="67">
        <v>1</v>
      </c>
      <c r="Q255" s="180" t="s">
        <v>115</v>
      </c>
      <c r="R255" s="61" t="s">
        <v>628</v>
      </c>
      <c r="S255" s="61">
        <v>69714450.275800005</v>
      </c>
      <c r="T255" s="61">
        <v>0</v>
      </c>
      <c r="U255" s="61">
        <v>55646514.245399997</v>
      </c>
      <c r="V255" s="61">
        <v>7511060.9495999999</v>
      </c>
      <c r="W255" s="61">
        <v>3760828.9356999998</v>
      </c>
      <c r="X255" s="61">
        <v>0</v>
      </c>
      <c r="Y255" s="61">
        <f t="shared" si="60"/>
        <v>3760828.9356999998</v>
      </c>
      <c r="Z255" s="61">
        <v>211368815.5605</v>
      </c>
      <c r="AA255" s="66">
        <f t="shared" ref="AA255:AA317" si="69">S255+T255+U255+V255+Y255+Z255</f>
        <v>348001669.96700001</v>
      </c>
    </row>
    <row r="256" spans="1:27" ht="24.9" customHeight="1">
      <c r="A256" s="179"/>
      <c r="B256" s="181"/>
      <c r="C256" s="57">
        <v>15</v>
      </c>
      <c r="D256" s="61" t="s">
        <v>629</v>
      </c>
      <c r="E256" s="61">
        <v>90129625.781800002</v>
      </c>
      <c r="F256" s="61">
        <v>0</v>
      </c>
      <c r="G256" s="61">
        <v>71942036.194299996</v>
      </c>
      <c r="H256" s="61">
        <v>8652587.0218000002</v>
      </c>
      <c r="I256" s="61">
        <v>4862149.8592999997</v>
      </c>
      <c r="J256" s="61">
        <f t="shared" si="66"/>
        <v>2431074.9296499998</v>
      </c>
      <c r="K256" s="61">
        <f t="shared" si="64"/>
        <v>2431074.9296499998</v>
      </c>
      <c r="L256" s="75">
        <v>171432255.22099999</v>
      </c>
      <c r="M256" s="66">
        <f t="shared" si="59"/>
        <v>344587579.14855003</v>
      </c>
      <c r="N256" s="65"/>
      <c r="O256" s="181"/>
      <c r="P256" s="67">
        <v>2</v>
      </c>
      <c r="Q256" s="181"/>
      <c r="R256" s="61" t="s">
        <v>630</v>
      </c>
      <c r="S256" s="61">
        <v>80959273.953899994</v>
      </c>
      <c r="T256" s="61">
        <v>0</v>
      </c>
      <c r="U256" s="61">
        <v>64622203.482199997</v>
      </c>
      <c r="V256" s="61">
        <v>8544882.1129000001</v>
      </c>
      <c r="W256" s="61">
        <v>4367444.3230999997</v>
      </c>
      <c r="X256" s="61">
        <v>0</v>
      </c>
      <c r="Y256" s="61">
        <f t="shared" si="60"/>
        <v>4367444.3230999997</v>
      </c>
      <c r="Z256" s="61">
        <v>237923195.21959999</v>
      </c>
      <c r="AA256" s="66">
        <f t="shared" si="69"/>
        <v>396416999.09169996</v>
      </c>
    </row>
    <row r="257" spans="1:27" ht="24.9" customHeight="1">
      <c r="A257" s="179"/>
      <c r="B257" s="181"/>
      <c r="C257" s="57">
        <v>16</v>
      </c>
      <c r="D257" s="61" t="s">
        <v>631</v>
      </c>
      <c r="E257" s="61">
        <v>79062404.776800007</v>
      </c>
      <c r="F257" s="61">
        <v>0</v>
      </c>
      <c r="G257" s="61">
        <v>63108110.531999998</v>
      </c>
      <c r="H257" s="61">
        <v>8907459.4458000008</v>
      </c>
      <c r="I257" s="61">
        <v>4265115.4593000002</v>
      </c>
      <c r="J257" s="61">
        <f t="shared" si="66"/>
        <v>2132557.7296500001</v>
      </c>
      <c r="K257" s="61">
        <f t="shared" si="64"/>
        <v>2132557.7296500001</v>
      </c>
      <c r="L257" s="75">
        <v>177978821.83329999</v>
      </c>
      <c r="M257" s="66">
        <f t="shared" si="59"/>
        <v>331189354.31755</v>
      </c>
      <c r="N257" s="65"/>
      <c r="O257" s="181"/>
      <c r="P257" s="67">
        <v>3</v>
      </c>
      <c r="Q257" s="181"/>
      <c r="R257" s="61" t="s">
        <v>632</v>
      </c>
      <c r="S257" s="61">
        <v>80644283.220899999</v>
      </c>
      <c r="T257" s="61">
        <v>0</v>
      </c>
      <c r="U257" s="61">
        <v>64370775.891000003</v>
      </c>
      <c r="V257" s="61">
        <v>7986932.6376</v>
      </c>
      <c r="W257" s="61">
        <v>4350451.7732999995</v>
      </c>
      <c r="X257" s="61">
        <v>0</v>
      </c>
      <c r="Y257" s="61">
        <f t="shared" si="60"/>
        <v>4350451.7732999995</v>
      </c>
      <c r="Z257" s="61">
        <v>223591894.29120001</v>
      </c>
      <c r="AA257" s="66">
        <f t="shared" si="69"/>
        <v>380944337.81400001</v>
      </c>
    </row>
    <row r="258" spans="1:27" ht="24.9" customHeight="1">
      <c r="A258" s="179"/>
      <c r="B258" s="181"/>
      <c r="C258" s="57">
        <v>17</v>
      </c>
      <c r="D258" s="61" t="s">
        <v>633</v>
      </c>
      <c r="E258" s="61">
        <v>64841907.574500002</v>
      </c>
      <c r="F258" s="61">
        <v>0</v>
      </c>
      <c r="G258" s="61">
        <v>51757219.905900002</v>
      </c>
      <c r="H258" s="61">
        <v>8144047.6244000001</v>
      </c>
      <c r="I258" s="61">
        <v>3497973.8243999998</v>
      </c>
      <c r="J258" s="61">
        <f t="shared" si="66"/>
        <v>1748986.9121999999</v>
      </c>
      <c r="K258" s="61">
        <f t="shared" si="64"/>
        <v>1748986.9121999999</v>
      </c>
      <c r="L258" s="75">
        <v>158370084.7899</v>
      </c>
      <c r="M258" s="66">
        <f t="shared" si="59"/>
        <v>284862246.80690002</v>
      </c>
      <c r="N258" s="65"/>
      <c r="O258" s="181"/>
      <c r="P258" s="67">
        <v>4</v>
      </c>
      <c r="Q258" s="181"/>
      <c r="R258" s="61" t="s">
        <v>634</v>
      </c>
      <c r="S258" s="61">
        <v>86400861.229699999</v>
      </c>
      <c r="T258" s="61">
        <v>0</v>
      </c>
      <c r="U258" s="61">
        <v>68965712.792899996</v>
      </c>
      <c r="V258" s="61">
        <v>7197898.2955</v>
      </c>
      <c r="W258" s="61">
        <v>4660997.2207000004</v>
      </c>
      <c r="X258" s="61">
        <v>0</v>
      </c>
      <c r="Y258" s="61">
        <f t="shared" si="60"/>
        <v>4660997.2207000004</v>
      </c>
      <c r="Z258" s="61">
        <v>203325025.87310001</v>
      </c>
      <c r="AA258" s="66">
        <f t="shared" si="69"/>
        <v>370550495.41190004</v>
      </c>
    </row>
    <row r="259" spans="1:27" ht="24.9" customHeight="1">
      <c r="A259" s="179"/>
      <c r="B259" s="182"/>
      <c r="C259" s="57">
        <v>18</v>
      </c>
      <c r="D259" s="61" t="s">
        <v>635</v>
      </c>
      <c r="E259" s="61">
        <v>80689212.322600007</v>
      </c>
      <c r="F259" s="61">
        <v>0</v>
      </c>
      <c r="G259" s="61">
        <v>64406638.583499998</v>
      </c>
      <c r="H259" s="61">
        <v>8457799.6098999996</v>
      </c>
      <c r="I259" s="61">
        <v>4352875.5272000004</v>
      </c>
      <c r="J259" s="61">
        <f t="shared" si="66"/>
        <v>2176437.7636000002</v>
      </c>
      <c r="K259" s="61">
        <f t="shared" si="64"/>
        <v>2176437.7636000002</v>
      </c>
      <c r="L259" s="75">
        <v>166429011.84290001</v>
      </c>
      <c r="M259" s="66">
        <f t="shared" si="59"/>
        <v>322159100.1225</v>
      </c>
      <c r="N259" s="65"/>
      <c r="O259" s="181"/>
      <c r="P259" s="67">
        <v>5</v>
      </c>
      <c r="Q259" s="181"/>
      <c r="R259" s="61" t="s">
        <v>636</v>
      </c>
      <c r="S259" s="61">
        <v>87662341.069999993</v>
      </c>
      <c r="T259" s="61">
        <v>0</v>
      </c>
      <c r="U259" s="61">
        <v>69972633.963799998</v>
      </c>
      <c r="V259" s="61">
        <v>9485321.0416999999</v>
      </c>
      <c r="W259" s="61">
        <v>4729049.2510000002</v>
      </c>
      <c r="X259" s="61">
        <v>0</v>
      </c>
      <c r="Y259" s="61">
        <f t="shared" si="60"/>
        <v>4729049.2510000002</v>
      </c>
      <c r="Z259" s="61">
        <v>262078990.48550001</v>
      </c>
      <c r="AA259" s="66">
        <f t="shared" si="69"/>
        <v>433928335.81200004</v>
      </c>
    </row>
    <row r="260" spans="1:27" ht="24.9" customHeight="1">
      <c r="A260" s="57"/>
      <c r="B260" s="172" t="s">
        <v>601</v>
      </c>
      <c r="C260" s="173"/>
      <c r="D260" s="62"/>
      <c r="E260" s="62">
        <f>SUM(E242:E259)</f>
        <v>1471633195.3989</v>
      </c>
      <c r="F260" s="62">
        <f t="shared" ref="F260:M260" si="70">SUM(F242:F259)</f>
        <v>0</v>
      </c>
      <c r="G260" s="62">
        <f t="shared" si="70"/>
        <v>1174666905.4664998</v>
      </c>
      <c r="H260" s="62">
        <f t="shared" si="70"/>
        <v>166219574.18290001</v>
      </c>
      <c r="I260" s="62">
        <f t="shared" si="70"/>
        <v>79389003.025999993</v>
      </c>
      <c r="J260" s="62">
        <f t="shared" si="70"/>
        <v>39694501.512999997</v>
      </c>
      <c r="K260" s="62">
        <f t="shared" si="70"/>
        <v>39694501.512999997</v>
      </c>
      <c r="L260" s="62">
        <f t="shared" si="70"/>
        <v>3354786718.9310999</v>
      </c>
      <c r="M260" s="62">
        <f t="shared" si="70"/>
        <v>6207000895.4924002</v>
      </c>
      <c r="N260" s="65"/>
      <c r="O260" s="181"/>
      <c r="P260" s="67">
        <v>6</v>
      </c>
      <c r="Q260" s="181"/>
      <c r="R260" s="61" t="s">
        <v>637</v>
      </c>
      <c r="S260" s="61">
        <v>90099042.824599996</v>
      </c>
      <c r="T260" s="61">
        <v>0</v>
      </c>
      <c r="U260" s="61">
        <v>71917624.684699997</v>
      </c>
      <c r="V260" s="61">
        <v>9823141.8561000004</v>
      </c>
      <c r="W260" s="61">
        <v>4860500.0252</v>
      </c>
      <c r="X260" s="61">
        <v>0</v>
      </c>
      <c r="Y260" s="61">
        <f t="shared" si="60"/>
        <v>4860500.0252</v>
      </c>
      <c r="Z260" s="61">
        <v>270756141.31290001</v>
      </c>
      <c r="AA260" s="66">
        <f t="shared" si="69"/>
        <v>447456450.70350003</v>
      </c>
    </row>
    <row r="261" spans="1:27" ht="24.9" customHeight="1">
      <c r="A261" s="179">
        <v>13</v>
      </c>
      <c r="B261" s="180" t="s">
        <v>638</v>
      </c>
      <c r="C261" s="57">
        <v>1</v>
      </c>
      <c r="D261" s="61" t="s">
        <v>639</v>
      </c>
      <c r="E261" s="61">
        <v>94811541.397200003</v>
      </c>
      <c r="F261" s="61">
        <v>0</v>
      </c>
      <c r="G261" s="61">
        <v>75679170.7905</v>
      </c>
      <c r="H261" s="61">
        <v>9033995.2497000005</v>
      </c>
      <c r="I261" s="61">
        <v>5114721.3656000001</v>
      </c>
      <c r="J261" s="61">
        <v>0</v>
      </c>
      <c r="K261" s="61">
        <f t="shared" ref="K261:K292" si="71">I261-J261</f>
        <v>5114721.3656000001</v>
      </c>
      <c r="L261" s="75">
        <v>213533370.22889999</v>
      </c>
      <c r="M261" s="66">
        <f t="shared" si="59"/>
        <v>398172799.03189999</v>
      </c>
      <c r="N261" s="65"/>
      <c r="O261" s="181"/>
      <c r="P261" s="67">
        <v>7</v>
      </c>
      <c r="Q261" s="181"/>
      <c r="R261" s="61" t="s">
        <v>640</v>
      </c>
      <c r="S261" s="61">
        <v>97680007.077199996</v>
      </c>
      <c r="T261" s="61">
        <v>0</v>
      </c>
      <c r="U261" s="61">
        <v>77968798.201900005</v>
      </c>
      <c r="V261" s="61">
        <v>10139291.3487</v>
      </c>
      <c r="W261" s="61">
        <v>5269464.1584000001</v>
      </c>
      <c r="X261" s="61">
        <v>0</v>
      </c>
      <c r="Y261" s="61">
        <f t="shared" si="60"/>
        <v>5269464.1584000001</v>
      </c>
      <c r="Z261" s="61">
        <v>278876649.92159998</v>
      </c>
      <c r="AA261" s="66">
        <f t="shared" si="69"/>
        <v>469934210.70779997</v>
      </c>
    </row>
    <row r="262" spans="1:27" ht="24.9" customHeight="1">
      <c r="A262" s="179"/>
      <c r="B262" s="181"/>
      <c r="C262" s="57">
        <v>2</v>
      </c>
      <c r="D262" s="61" t="s">
        <v>641</v>
      </c>
      <c r="E262" s="61">
        <v>72145176.253800005</v>
      </c>
      <c r="F262" s="61">
        <v>0</v>
      </c>
      <c r="G262" s="61">
        <v>57586735.063699998</v>
      </c>
      <c r="H262" s="61">
        <v>6885239.4962999998</v>
      </c>
      <c r="I262" s="61">
        <v>3891957.3394999998</v>
      </c>
      <c r="J262" s="61">
        <v>0</v>
      </c>
      <c r="K262" s="61">
        <f t="shared" si="71"/>
        <v>3891957.3394999998</v>
      </c>
      <c r="L262" s="75">
        <v>158341158.94749999</v>
      </c>
      <c r="M262" s="66">
        <f t="shared" si="59"/>
        <v>298850267.10080004</v>
      </c>
      <c r="N262" s="65"/>
      <c r="O262" s="181"/>
      <c r="P262" s="67">
        <v>8</v>
      </c>
      <c r="Q262" s="181"/>
      <c r="R262" s="61" t="s">
        <v>642</v>
      </c>
      <c r="S262" s="61">
        <v>71888900.4771</v>
      </c>
      <c r="T262" s="61">
        <v>0</v>
      </c>
      <c r="U262" s="61">
        <v>57382174.121200003</v>
      </c>
      <c r="V262" s="61">
        <v>7761004.4203000003</v>
      </c>
      <c r="W262" s="61">
        <v>3878132.2379000001</v>
      </c>
      <c r="X262" s="61">
        <v>0</v>
      </c>
      <c r="Y262" s="61">
        <f t="shared" si="60"/>
        <v>3878132.2379000001</v>
      </c>
      <c r="Z262" s="61">
        <v>217788778.7509</v>
      </c>
      <c r="AA262" s="66">
        <f t="shared" si="69"/>
        <v>358698990.00740004</v>
      </c>
    </row>
    <row r="263" spans="1:27" ht="24.9" customHeight="1">
      <c r="A263" s="179"/>
      <c r="B263" s="181"/>
      <c r="C263" s="57">
        <v>3</v>
      </c>
      <c r="D263" s="61" t="s">
        <v>643</v>
      </c>
      <c r="E263" s="61">
        <v>68789411.155000001</v>
      </c>
      <c r="F263" s="61">
        <v>0</v>
      </c>
      <c r="G263" s="61">
        <v>54908142.180399999</v>
      </c>
      <c r="H263" s="61">
        <v>6064836.6525999997</v>
      </c>
      <c r="I263" s="61">
        <v>3710926.6000999999</v>
      </c>
      <c r="J263" s="61">
        <v>0</v>
      </c>
      <c r="K263" s="61">
        <f t="shared" si="71"/>
        <v>3710926.6000999999</v>
      </c>
      <c r="L263" s="75">
        <v>137268569.8396</v>
      </c>
      <c r="M263" s="66">
        <f t="shared" si="59"/>
        <v>270741886.42769998</v>
      </c>
      <c r="N263" s="65"/>
      <c r="O263" s="181"/>
      <c r="P263" s="67">
        <v>9</v>
      </c>
      <c r="Q263" s="181"/>
      <c r="R263" s="61" t="s">
        <v>644</v>
      </c>
      <c r="S263" s="61">
        <v>85316953.398599997</v>
      </c>
      <c r="T263" s="61">
        <v>0</v>
      </c>
      <c r="U263" s="61">
        <v>68100530.720500007</v>
      </c>
      <c r="V263" s="61">
        <v>9277354.0373</v>
      </c>
      <c r="W263" s="61">
        <v>4602524.5236</v>
      </c>
      <c r="X263" s="61">
        <v>0</v>
      </c>
      <c r="Y263" s="61">
        <f t="shared" si="60"/>
        <v>4602524.5236</v>
      </c>
      <c r="Z263" s="61">
        <v>256737220.56650001</v>
      </c>
      <c r="AA263" s="66">
        <f t="shared" si="69"/>
        <v>424034583.24650002</v>
      </c>
    </row>
    <row r="264" spans="1:27" ht="24.9" customHeight="1">
      <c r="A264" s="179"/>
      <c r="B264" s="181"/>
      <c r="C264" s="57">
        <v>4</v>
      </c>
      <c r="D264" s="61" t="s">
        <v>645</v>
      </c>
      <c r="E264" s="61">
        <v>71028801.5035</v>
      </c>
      <c r="F264" s="61">
        <v>0</v>
      </c>
      <c r="G264" s="61">
        <v>56695637.691600002</v>
      </c>
      <c r="H264" s="61">
        <v>6748112.8014000002</v>
      </c>
      <c r="I264" s="61">
        <v>3831733.1757999999</v>
      </c>
      <c r="J264" s="61">
        <v>0</v>
      </c>
      <c r="K264" s="61">
        <f t="shared" si="71"/>
        <v>3831733.1757999999</v>
      </c>
      <c r="L264" s="75">
        <v>154818969.18579999</v>
      </c>
      <c r="M264" s="66">
        <f t="shared" si="59"/>
        <v>293123254.3581</v>
      </c>
      <c r="N264" s="65"/>
      <c r="O264" s="181"/>
      <c r="P264" s="67">
        <v>10</v>
      </c>
      <c r="Q264" s="181"/>
      <c r="R264" s="61" t="s">
        <v>646</v>
      </c>
      <c r="S264" s="61">
        <v>89322929.712200001</v>
      </c>
      <c r="T264" s="61">
        <v>0</v>
      </c>
      <c r="U264" s="61">
        <v>71298126.299600005</v>
      </c>
      <c r="V264" s="61">
        <v>9498875.6632000003</v>
      </c>
      <c r="W264" s="61">
        <v>4818631.6804</v>
      </c>
      <c r="X264" s="61">
        <v>0</v>
      </c>
      <c r="Y264" s="61">
        <f t="shared" si="60"/>
        <v>4818631.6804</v>
      </c>
      <c r="Z264" s="61">
        <v>262427149.89539999</v>
      </c>
      <c r="AA264" s="66">
        <f t="shared" si="69"/>
        <v>437365713.25080001</v>
      </c>
    </row>
    <row r="265" spans="1:27" ht="24.9" customHeight="1">
      <c r="A265" s="179"/>
      <c r="B265" s="181"/>
      <c r="C265" s="57">
        <v>5</v>
      </c>
      <c r="D265" s="61" t="s">
        <v>647</v>
      </c>
      <c r="E265" s="61">
        <v>75233342.239999995</v>
      </c>
      <c r="F265" s="61">
        <v>0</v>
      </c>
      <c r="G265" s="61">
        <v>60051728.646300003</v>
      </c>
      <c r="H265" s="61">
        <v>7114060.7949000001</v>
      </c>
      <c r="I265" s="61">
        <v>4058552.1266000001</v>
      </c>
      <c r="J265" s="61">
        <v>0</v>
      </c>
      <c r="K265" s="61">
        <f t="shared" si="71"/>
        <v>4058552.1266000001</v>
      </c>
      <c r="L265" s="75">
        <v>164218585.19190001</v>
      </c>
      <c r="M265" s="66">
        <f t="shared" si="59"/>
        <v>310676268.99970001</v>
      </c>
      <c r="N265" s="65"/>
      <c r="O265" s="181"/>
      <c r="P265" s="67">
        <v>11</v>
      </c>
      <c r="Q265" s="181"/>
      <c r="R265" s="61" t="s">
        <v>648</v>
      </c>
      <c r="S265" s="61">
        <v>64601539.456500001</v>
      </c>
      <c r="T265" s="61">
        <v>0</v>
      </c>
      <c r="U265" s="61">
        <v>51565356.556900002</v>
      </c>
      <c r="V265" s="61">
        <v>7093251.7955</v>
      </c>
      <c r="W265" s="61">
        <v>3485006.8804000001</v>
      </c>
      <c r="X265" s="61">
        <v>0</v>
      </c>
      <c r="Y265" s="61">
        <f t="shared" si="60"/>
        <v>3485006.8804000001</v>
      </c>
      <c r="Z265" s="61">
        <v>200637111.37720001</v>
      </c>
      <c r="AA265" s="66">
        <f t="shared" si="69"/>
        <v>327382266.06650001</v>
      </c>
    </row>
    <row r="266" spans="1:27" ht="24.9" customHeight="1">
      <c r="A266" s="179"/>
      <c r="B266" s="181"/>
      <c r="C266" s="57">
        <v>6</v>
      </c>
      <c r="D266" s="61" t="s">
        <v>649</v>
      </c>
      <c r="E266" s="61">
        <v>76693490.845500007</v>
      </c>
      <c r="F266" s="61">
        <v>0</v>
      </c>
      <c r="G266" s="61">
        <v>61217228.479599997</v>
      </c>
      <c r="H266" s="61">
        <v>7309812.5672000004</v>
      </c>
      <c r="I266" s="61">
        <v>4137321.5797999999</v>
      </c>
      <c r="J266" s="61">
        <v>0</v>
      </c>
      <c r="K266" s="61">
        <f t="shared" si="71"/>
        <v>4137321.5797999999</v>
      </c>
      <c r="L266" s="75">
        <v>169246598.80469999</v>
      </c>
      <c r="M266" s="66">
        <f t="shared" si="59"/>
        <v>318604452.27680004</v>
      </c>
      <c r="N266" s="65"/>
      <c r="O266" s="181"/>
      <c r="P266" s="67">
        <v>12</v>
      </c>
      <c r="Q266" s="181"/>
      <c r="R266" s="61" t="s">
        <v>650</v>
      </c>
      <c r="S266" s="61">
        <v>67371678.908999994</v>
      </c>
      <c r="T266" s="61">
        <v>0</v>
      </c>
      <c r="U266" s="61">
        <v>53776499.352899998</v>
      </c>
      <c r="V266" s="61">
        <v>7067977.5160999997</v>
      </c>
      <c r="W266" s="61">
        <v>3634445.3478999999</v>
      </c>
      <c r="X266" s="61">
        <v>0</v>
      </c>
      <c r="Y266" s="61">
        <f t="shared" si="60"/>
        <v>3634445.3478999999</v>
      </c>
      <c r="Z266" s="61">
        <v>199987924.80950001</v>
      </c>
      <c r="AA266" s="66">
        <f t="shared" si="69"/>
        <v>331838525.93540001</v>
      </c>
    </row>
    <row r="267" spans="1:27" ht="24.9" customHeight="1">
      <c r="A267" s="179"/>
      <c r="B267" s="181"/>
      <c r="C267" s="57">
        <v>7</v>
      </c>
      <c r="D267" s="61" t="s">
        <v>651</v>
      </c>
      <c r="E267" s="61">
        <v>63195912.688299999</v>
      </c>
      <c r="F267" s="61">
        <v>0</v>
      </c>
      <c r="G267" s="61">
        <v>50443376.3983</v>
      </c>
      <c r="H267" s="61">
        <v>6157830.4641000004</v>
      </c>
      <c r="I267" s="61">
        <v>3409178.6724999999</v>
      </c>
      <c r="J267" s="61">
        <v>0</v>
      </c>
      <c r="K267" s="61">
        <f t="shared" si="71"/>
        <v>3409178.6724999999</v>
      </c>
      <c r="L267" s="75">
        <v>139657177.33289999</v>
      </c>
      <c r="M267" s="66">
        <f t="shared" si="59"/>
        <v>262863475.55610001</v>
      </c>
      <c r="N267" s="65"/>
      <c r="O267" s="181"/>
      <c r="P267" s="67">
        <v>13</v>
      </c>
      <c r="Q267" s="181"/>
      <c r="R267" s="61" t="s">
        <v>652</v>
      </c>
      <c r="S267" s="61">
        <v>66044671.337200001</v>
      </c>
      <c r="T267" s="61">
        <v>0</v>
      </c>
      <c r="U267" s="61">
        <v>52717273.533</v>
      </c>
      <c r="V267" s="61">
        <v>7097028.8739</v>
      </c>
      <c r="W267" s="61">
        <v>3562858.3461000002</v>
      </c>
      <c r="X267" s="61">
        <v>0</v>
      </c>
      <c r="Y267" s="61">
        <f t="shared" si="60"/>
        <v>3562858.3461000002</v>
      </c>
      <c r="Z267" s="61">
        <v>200734128.12979999</v>
      </c>
      <c r="AA267" s="66">
        <f t="shared" si="69"/>
        <v>330155960.22000003</v>
      </c>
    </row>
    <row r="268" spans="1:27" ht="24.9" customHeight="1">
      <c r="A268" s="179"/>
      <c r="B268" s="181"/>
      <c r="C268" s="57">
        <v>8</v>
      </c>
      <c r="D268" s="61" t="s">
        <v>653</v>
      </c>
      <c r="E268" s="61">
        <v>77852308.997999996</v>
      </c>
      <c r="F268" s="61">
        <v>0</v>
      </c>
      <c r="G268" s="61">
        <v>62142204.443300001</v>
      </c>
      <c r="H268" s="61">
        <v>7031514.2213000003</v>
      </c>
      <c r="I268" s="61">
        <v>4199835.4031999996</v>
      </c>
      <c r="J268" s="61">
        <v>0</v>
      </c>
      <c r="K268" s="61">
        <f t="shared" si="71"/>
        <v>4199835.4031999996</v>
      </c>
      <c r="L268" s="75">
        <v>162098321.90790001</v>
      </c>
      <c r="M268" s="66">
        <f t="shared" si="59"/>
        <v>313324184.97370005</v>
      </c>
      <c r="N268" s="65"/>
      <c r="O268" s="181"/>
      <c r="P268" s="67">
        <v>14</v>
      </c>
      <c r="Q268" s="181"/>
      <c r="R268" s="61" t="s">
        <v>654</v>
      </c>
      <c r="S268" s="61">
        <v>98093770.095400006</v>
      </c>
      <c r="T268" s="61">
        <v>0</v>
      </c>
      <c r="U268" s="61">
        <v>78299066.454799995</v>
      </c>
      <c r="V268" s="61">
        <v>9437491.4433999993</v>
      </c>
      <c r="W268" s="61">
        <v>5291785.0965</v>
      </c>
      <c r="X268" s="61">
        <v>0</v>
      </c>
      <c r="Y268" s="61">
        <f t="shared" si="60"/>
        <v>5291785.0965</v>
      </c>
      <c r="Z268" s="61">
        <v>260850455.65059999</v>
      </c>
      <c r="AA268" s="66">
        <f t="shared" si="69"/>
        <v>451972568.74070001</v>
      </c>
    </row>
    <row r="269" spans="1:27" ht="24.9" customHeight="1">
      <c r="A269" s="179"/>
      <c r="B269" s="181"/>
      <c r="C269" s="57">
        <v>9</v>
      </c>
      <c r="D269" s="61" t="s">
        <v>655</v>
      </c>
      <c r="E269" s="61">
        <v>83298876.152799994</v>
      </c>
      <c r="F269" s="61">
        <v>0</v>
      </c>
      <c r="G269" s="61">
        <v>66489688.7249</v>
      </c>
      <c r="H269" s="61">
        <v>7865833.3217000002</v>
      </c>
      <c r="I269" s="61">
        <v>4493656.9463</v>
      </c>
      <c r="J269" s="61">
        <v>0</v>
      </c>
      <c r="K269" s="61">
        <f t="shared" si="71"/>
        <v>4493656.9463</v>
      </c>
      <c r="L269" s="75">
        <v>183528359.26370001</v>
      </c>
      <c r="M269" s="66">
        <f t="shared" si="59"/>
        <v>345676414.40939999</v>
      </c>
      <c r="N269" s="65"/>
      <c r="O269" s="181"/>
      <c r="P269" s="67">
        <v>15</v>
      </c>
      <c r="Q269" s="181"/>
      <c r="R269" s="61" t="s">
        <v>656</v>
      </c>
      <c r="S269" s="61">
        <v>66890787.0097</v>
      </c>
      <c r="T269" s="61">
        <v>0</v>
      </c>
      <c r="U269" s="61">
        <v>53392648.403499998</v>
      </c>
      <c r="V269" s="61">
        <v>7297468.5093999999</v>
      </c>
      <c r="W269" s="61">
        <v>3608503.0624000002</v>
      </c>
      <c r="X269" s="61">
        <v>0</v>
      </c>
      <c r="Y269" s="61">
        <f t="shared" si="60"/>
        <v>3608503.0624000002</v>
      </c>
      <c r="Z269" s="61">
        <v>205882552.60569999</v>
      </c>
      <c r="AA269" s="66">
        <f t="shared" si="69"/>
        <v>337071959.59069997</v>
      </c>
    </row>
    <row r="270" spans="1:27" ht="24.9" customHeight="1">
      <c r="A270" s="179"/>
      <c r="B270" s="181"/>
      <c r="C270" s="57">
        <v>10</v>
      </c>
      <c r="D270" s="61" t="s">
        <v>657</v>
      </c>
      <c r="E270" s="61">
        <v>72738211.438299999</v>
      </c>
      <c r="F270" s="61">
        <v>0</v>
      </c>
      <c r="G270" s="61">
        <v>58060099.4912</v>
      </c>
      <c r="H270" s="61">
        <v>6874015.4123999998</v>
      </c>
      <c r="I270" s="61">
        <v>3923949.3278000001</v>
      </c>
      <c r="J270" s="61">
        <v>0</v>
      </c>
      <c r="K270" s="61">
        <f t="shared" si="71"/>
        <v>3923949.3278000001</v>
      </c>
      <c r="L270" s="75">
        <v>158052860.93810001</v>
      </c>
      <c r="M270" s="66">
        <f t="shared" si="59"/>
        <v>299649136.60780001</v>
      </c>
      <c r="N270" s="65"/>
      <c r="O270" s="181"/>
      <c r="P270" s="67">
        <v>16</v>
      </c>
      <c r="Q270" s="181"/>
      <c r="R270" s="61" t="s">
        <v>658</v>
      </c>
      <c r="S270" s="61">
        <v>70192386.368000001</v>
      </c>
      <c r="T270" s="61">
        <v>0</v>
      </c>
      <c r="U270" s="61">
        <v>56028005.850900002</v>
      </c>
      <c r="V270" s="61">
        <v>7355423.8921999997</v>
      </c>
      <c r="W270" s="61">
        <v>3786611.7664999999</v>
      </c>
      <c r="X270" s="61">
        <v>0</v>
      </c>
      <c r="Y270" s="61">
        <f t="shared" si="60"/>
        <v>3786611.7664999999</v>
      </c>
      <c r="Z270" s="61">
        <v>207371174.90490001</v>
      </c>
      <c r="AA270" s="66">
        <f t="shared" si="69"/>
        <v>344733602.78250003</v>
      </c>
    </row>
    <row r="271" spans="1:27" ht="24.9" customHeight="1">
      <c r="A271" s="179"/>
      <c r="B271" s="181"/>
      <c r="C271" s="57">
        <v>11</v>
      </c>
      <c r="D271" s="61" t="s">
        <v>659</v>
      </c>
      <c r="E271" s="61">
        <v>77950986.797600001</v>
      </c>
      <c r="F271" s="61">
        <v>0</v>
      </c>
      <c r="G271" s="61">
        <v>62220969.685800001</v>
      </c>
      <c r="H271" s="61">
        <v>7156372.1085000001</v>
      </c>
      <c r="I271" s="61">
        <v>4205158.6945000002</v>
      </c>
      <c r="J271" s="61">
        <v>0</v>
      </c>
      <c r="K271" s="61">
        <f t="shared" si="71"/>
        <v>4205158.6945000002</v>
      </c>
      <c r="L271" s="75">
        <v>165305379.23930001</v>
      </c>
      <c r="M271" s="66">
        <f t="shared" ref="M271:M334" si="72">E271+F271+G271+H271+K271+L271</f>
        <v>316838866.52569997</v>
      </c>
      <c r="N271" s="65"/>
      <c r="O271" s="181"/>
      <c r="P271" s="67">
        <v>17</v>
      </c>
      <c r="Q271" s="181"/>
      <c r="R271" s="61" t="s">
        <v>660</v>
      </c>
      <c r="S271" s="61">
        <v>91707536.664499998</v>
      </c>
      <c r="T271" s="61">
        <v>0</v>
      </c>
      <c r="U271" s="61">
        <v>73201534.620399997</v>
      </c>
      <c r="V271" s="61">
        <v>9155201.7168000005</v>
      </c>
      <c r="W271" s="61">
        <v>4947272.1385000004</v>
      </c>
      <c r="X271" s="61">
        <v>0</v>
      </c>
      <c r="Y271" s="61">
        <f t="shared" si="60"/>
        <v>4947272.1385000004</v>
      </c>
      <c r="Z271" s="61">
        <v>253599657.50459999</v>
      </c>
      <c r="AA271" s="66">
        <f t="shared" si="69"/>
        <v>432611202.64480001</v>
      </c>
    </row>
    <row r="272" spans="1:27" ht="24.9" customHeight="1">
      <c r="A272" s="179"/>
      <c r="B272" s="181"/>
      <c r="C272" s="57">
        <v>12</v>
      </c>
      <c r="D272" s="61" t="s">
        <v>661</v>
      </c>
      <c r="E272" s="61">
        <v>54702906.843000002</v>
      </c>
      <c r="F272" s="61">
        <v>0</v>
      </c>
      <c r="G272" s="61">
        <v>43664205.524999999</v>
      </c>
      <c r="H272" s="61">
        <v>5483394.2857999997</v>
      </c>
      <c r="I272" s="61">
        <v>2951013.3711000001</v>
      </c>
      <c r="J272" s="61">
        <v>0</v>
      </c>
      <c r="K272" s="61">
        <f t="shared" si="71"/>
        <v>2951013.3711000001</v>
      </c>
      <c r="L272" s="75">
        <v>122333838.47139999</v>
      </c>
      <c r="M272" s="66">
        <f t="shared" si="72"/>
        <v>229135358.49629998</v>
      </c>
      <c r="N272" s="65"/>
      <c r="O272" s="181"/>
      <c r="P272" s="67">
        <v>18</v>
      </c>
      <c r="Q272" s="181"/>
      <c r="R272" s="61" t="s">
        <v>662</v>
      </c>
      <c r="S272" s="61">
        <v>79297231.293400005</v>
      </c>
      <c r="T272" s="61">
        <v>0</v>
      </c>
      <c r="U272" s="61">
        <v>63295550.539800003</v>
      </c>
      <c r="V272" s="61">
        <v>7437113.2565000001</v>
      </c>
      <c r="W272" s="61">
        <v>4277783.4550000001</v>
      </c>
      <c r="X272" s="61">
        <v>0</v>
      </c>
      <c r="Y272" s="61">
        <f t="shared" ref="Y272:Y335" si="73">W272-X272</f>
        <v>4277783.4550000001</v>
      </c>
      <c r="Z272" s="61">
        <v>209469420.20249999</v>
      </c>
      <c r="AA272" s="66">
        <f t="shared" si="69"/>
        <v>363777098.74720001</v>
      </c>
    </row>
    <row r="273" spans="1:27" ht="24.9" customHeight="1">
      <c r="A273" s="179"/>
      <c r="B273" s="181"/>
      <c r="C273" s="57">
        <v>13</v>
      </c>
      <c r="D273" s="61" t="s">
        <v>663</v>
      </c>
      <c r="E273" s="61">
        <v>69332243.103300005</v>
      </c>
      <c r="F273" s="61">
        <v>0</v>
      </c>
      <c r="G273" s="61">
        <v>55341434.067900002</v>
      </c>
      <c r="H273" s="61">
        <v>6630166.1639</v>
      </c>
      <c r="I273" s="61">
        <v>3740210.3150999998</v>
      </c>
      <c r="J273" s="61">
        <v>0</v>
      </c>
      <c r="K273" s="61">
        <f t="shared" si="71"/>
        <v>3740210.3150999998</v>
      </c>
      <c r="L273" s="75">
        <v>151789431.86970001</v>
      </c>
      <c r="M273" s="66">
        <f t="shared" si="72"/>
        <v>286833485.51990002</v>
      </c>
      <c r="N273" s="65"/>
      <c r="O273" s="181"/>
      <c r="P273" s="67">
        <v>19</v>
      </c>
      <c r="Q273" s="181"/>
      <c r="R273" s="61" t="s">
        <v>664</v>
      </c>
      <c r="S273" s="61">
        <v>72796017.733700007</v>
      </c>
      <c r="T273" s="61">
        <v>0</v>
      </c>
      <c r="U273" s="61">
        <v>58106240.8411</v>
      </c>
      <c r="V273" s="61">
        <v>7093265.1893999996</v>
      </c>
      <c r="W273" s="61">
        <v>3927067.7571999999</v>
      </c>
      <c r="X273" s="61">
        <v>0</v>
      </c>
      <c r="Y273" s="61">
        <f t="shared" si="73"/>
        <v>3927067.7571999999</v>
      </c>
      <c r="Z273" s="61">
        <v>200637455.4082</v>
      </c>
      <c r="AA273" s="66">
        <f t="shared" si="69"/>
        <v>342560046.9296</v>
      </c>
    </row>
    <row r="274" spans="1:27" ht="24.9" customHeight="1">
      <c r="A274" s="179"/>
      <c r="B274" s="181"/>
      <c r="C274" s="57">
        <v>14</v>
      </c>
      <c r="D274" s="61" t="s">
        <v>665</v>
      </c>
      <c r="E274" s="61">
        <v>67656977.814899996</v>
      </c>
      <c r="F274" s="61">
        <v>0</v>
      </c>
      <c r="G274" s="61">
        <v>54004226.740400001</v>
      </c>
      <c r="H274" s="61">
        <v>6423967.1535999998</v>
      </c>
      <c r="I274" s="61">
        <v>3649836.1365999999</v>
      </c>
      <c r="J274" s="61">
        <v>0</v>
      </c>
      <c r="K274" s="61">
        <f t="shared" si="71"/>
        <v>3649836.1365999999</v>
      </c>
      <c r="L274" s="75">
        <v>146493074.04769999</v>
      </c>
      <c r="M274" s="66">
        <f t="shared" si="72"/>
        <v>278228081.89319998</v>
      </c>
      <c r="N274" s="65"/>
      <c r="O274" s="181"/>
      <c r="P274" s="67">
        <v>20</v>
      </c>
      <c r="Q274" s="181"/>
      <c r="R274" s="61" t="s">
        <v>666</v>
      </c>
      <c r="S274" s="61">
        <v>65730653.128300004</v>
      </c>
      <c r="T274" s="61">
        <v>0</v>
      </c>
      <c r="U274" s="61">
        <v>52466622.216600001</v>
      </c>
      <c r="V274" s="61">
        <v>6809033.3481000001</v>
      </c>
      <c r="W274" s="61">
        <v>3545918.2603000002</v>
      </c>
      <c r="X274" s="61">
        <v>0</v>
      </c>
      <c r="Y274" s="61">
        <f t="shared" si="73"/>
        <v>3545918.2603000002</v>
      </c>
      <c r="Z274" s="61">
        <v>193336772.76179999</v>
      </c>
      <c r="AA274" s="66">
        <f t="shared" si="69"/>
        <v>321888999.71509999</v>
      </c>
    </row>
    <row r="275" spans="1:27" ht="24.9" customHeight="1">
      <c r="A275" s="179"/>
      <c r="B275" s="181"/>
      <c r="C275" s="57">
        <v>15</v>
      </c>
      <c r="D275" s="61" t="s">
        <v>667</v>
      </c>
      <c r="E275" s="61">
        <v>72563021.330599993</v>
      </c>
      <c r="F275" s="61">
        <v>0</v>
      </c>
      <c r="G275" s="61">
        <v>57920261.641400002</v>
      </c>
      <c r="H275" s="61">
        <v>6862510.0568000004</v>
      </c>
      <c r="I275" s="61">
        <v>3914498.4890999999</v>
      </c>
      <c r="J275" s="61">
        <v>0</v>
      </c>
      <c r="K275" s="61">
        <f t="shared" si="71"/>
        <v>3914498.4890999999</v>
      </c>
      <c r="L275" s="75">
        <v>157757338.27689999</v>
      </c>
      <c r="M275" s="66">
        <f t="shared" si="72"/>
        <v>299017629.79480004</v>
      </c>
      <c r="N275" s="65"/>
      <c r="O275" s="181"/>
      <c r="P275" s="67">
        <v>21</v>
      </c>
      <c r="Q275" s="181"/>
      <c r="R275" s="61" t="s">
        <v>668</v>
      </c>
      <c r="S275" s="61">
        <v>81176969.489700004</v>
      </c>
      <c r="T275" s="61">
        <v>0</v>
      </c>
      <c r="U275" s="61">
        <v>64795969.432999998</v>
      </c>
      <c r="V275" s="61">
        <v>8406094.5750999991</v>
      </c>
      <c r="W275" s="61">
        <v>4379188.1677000001</v>
      </c>
      <c r="X275" s="61">
        <v>0</v>
      </c>
      <c r="Y275" s="61">
        <f t="shared" si="73"/>
        <v>4379188.1677000001</v>
      </c>
      <c r="Z275" s="61">
        <v>234358345.6092</v>
      </c>
      <c r="AA275" s="66">
        <f t="shared" si="69"/>
        <v>393116567.27469999</v>
      </c>
    </row>
    <row r="276" spans="1:27" ht="24.9" customHeight="1">
      <c r="A276" s="179"/>
      <c r="B276" s="182"/>
      <c r="C276" s="57">
        <v>16</v>
      </c>
      <c r="D276" s="61" t="s">
        <v>669</v>
      </c>
      <c r="E276" s="61">
        <v>70536916.405399993</v>
      </c>
      <c r="F276" s="61">
        <v>0</v>
      </c>
      <c r="G276" s="61">
        <v>56303011.901500002</v>
      </c>
      <c r="H276" s="61">
        <v>6697952.6654000003</v>
      </c>
      <c r="I276" s="61">
        <v>3805197.8492000001</v>
      </c>
      <c r="J276" s="61">
        <v>0</v>
      </c>
      <c r="K276" s="61">
        <f t="shared" si="71"/>
        <v>3805197.8492000001</v>
      </c>
      <c r="L276" s="75">
        <v>153530572.95039999</v>
      </c>
      <c r="M276" s="66">
        <f t="shared" si="72"/>
        <v>290873651.7719</v>
      </c>
      <c r="N276" s="65"/>
      <c r="O276" s="181"/>
      <c r="P276" s="67">
        <v>22</v>
      </c>
      <c r="Q276" s="181"/>
      <c r="R276" s="61" t="s">
        <v>670</v>
      </c>
      <c r="S276" s="61">
        <v>75191355.5053</v>
      </c>
      <c r="T276" s="61">
        <v>0</v>
      </c>
      <c r="U276" s="61">
        <v>60018214.569700003</v>
      </c>
      <c r="V276" s="61">
        <v>7695682.3953999998</v>
      </c>
      <c r="W276" s="61">
        <v>4056287.1022999999</v>
      </c>
      <c r="X276" s="61">
        <v>0</v>
      </c>
      <c r="Y276" s="61">
        <f t="shared" si="73"/>
        <v>4056287.1022999999</v>
      </c>
      <c r="Z276" s="61">
        <v>216110939.3811</v>
      </c>
      <c r="AA276" s="66">
        <f t="shared" si="69"/>
        <v>363072478.95379996</v>
      </c>
    </row>
    <row r="277" spans="1:27" ht="24.9" customHeight="1">
      <c r="A277" s="57"/>
      <c r="B277" s="172" t="s">
        <v>671</v>
      </c>
      <c r="C277" s="173"/>
      <c r="D277" s="62"/>
      <c r="E277" s="62">
        <f>SUM(E261:E276)</f>
        <v>1168530124.9672</v>
      </c>
      <c r="F277" s="62">
        <f t="shared" ref="F277:G277" si="74">SUM(F261:F276)</f>
        <v>0</v>
      </c>
      <c r="G277" s="62">
        <f t="shared" si="74"/>
        <v>932728121.47179985</v>
      </c>
      <c r="H277" s="62">
        <f t="shared" ref="H277:M277" si="75">SUM(H261:H276)</f>
        <v>110339613.4156</v>
      </c>
      <c r="I277" s="62">
        <f t="shared" si="75"/>
        <v>63037747.392800003</v>
      </c>
      <c r="J277" s="62">
        <f t="shared" si="75"/>
        <v>0</v>
      </c>
      <c r="K277" s="62">
        <f t="shared" si="75"/>
        <v>63037747.392800003</v>
      </c>
      <c r="L277" s="62">
        <f t="shared" si="75"/>
        <v>2537973606.4963999</v>
      </c>
      <c r="M277" s="62">
        <f t="shared" si="75"/>
        <v>4812609213.7438002</v>
      </c>
      <c r="N277" s="65"/>
      <c r="O277" s="181"/>
      <c r="P277" s="67">
        <v>23</v>
      </c>
      <c r="Q277" s="181"/>
      <c r="R277" s="61" t="s">
        <v>672</v>
      </c>
      <c r="S277" s="61">
        <v>77841942.008399993</v>
      </c>
      <c r="T277" s="61">
        <v>-1E-4</v>
      </c>
      <c r="U277" s="61">
        <v>62133929.446699999</v>
      </c>
      <c r="V277" s="61">
        <v>8375596.6766999997</v>
      </c>
      <c r="W277" s="61">
        <v>4199276.1436000001</v>
      </c>
      <c r="X277" s="61">
        <v>0</v>
      </c>
      <c r="Y277" s="61">
        <f t="shared" si="73"/>
        <v>4199276.1436000001</v>
      </c>
      <c r="Z277" s="61">
        <v>233574986.93689999</v>
      </c>
      <c r="AA277" s="66">
        <f t="shared" si="69"/>
        <v>386125731.21219993</v>
      </c>
    </row>
    <row r="278" spans="1:27" ht="24.9" customHeight="1">
      <c r="A278" s="179">
        <v>14</v>
      </c>
      <c r="B278" s="180" t="s">
        <v>99</v>
      </c>
      <c r="C278" s="57">
        <v>1</v>
      </c>
      <c r="D278" s="61" t="s">
        <v>673</v>
      </c>
      <c r="E278" s="61">
        <v>88359634.8037</v>
      </c>
      <c r="F278" s="61">
        <v>0</v>
      </c>
      <c r="G278" s="61">
        <v>70529218.223399997</v>
      </c>
      <c r="H278" s="61">
        <v>8545186.8356999997</v>
      </c>
      <c r="I278" s="61">
        <v>4766665.5908000004</v>
      </c>
      <c r="J278" s="61">
        <v>0</v>
      </c>
      <c r="K278" s="61">
        <f t="shared" si="71"/>
        <v>4766665.5908000004</v>
      </c>
      <c r="L278" s="75">
        <v>206199023.66760001</v>
      </c>
      <c r="M278" s="66">
        <f t="shared" si="72"/>
        <v>378399729.12119997</v>
      </c>
      <c r="N278" s="65"/>
      <c r="O278" s="181"/>
      <c r="P278" s="67">
        <v>24</v>
      </c>
      <c r="Q278" s="181"/>
      <c r="R278" s="61" t="s">
        <v>674</v>
      </c>
      <c r="S278" s="61">
        <v>66638379.207000002</v>
      </c>
      <c r="T278" s="61">
        <v>0</v>
      </c>
      <c r="U278" s="61">
        <v>53191174.902199998</v>
      </c>
      <c r="V278" s="61">
        <v>7064267.4072000002</v>
      </c>
      <c r="W278" s="61">
        <v>3594886.6233000001</v>
      </c>
      <c r="X278" s="61">
        <v>0</v>
      </c>
      <c r="Y278" s="61">
        <f t="shared" si="73"/>
        <v>3594886.6233000001</v>
      </c>
      <c r="Z278" s="61">
        <v>199892628.2121</v>
      </c>
      <c r="AA278" s="66">
        <f t="shared" si="69"/>
        <v>330381336.35179996</v>
      </c>
    </row>
    <row r="279" spans="1:27" ht="24.9" customHeight="1">
      <c r="A279" s="179"/>
      <c r="B279" s="181"/>
      <c r="C279" s="57">
        <v>2</v>
      </c>
      <c r="D279" s="61" t="s">
        <v>675</v>
      </c>
      <c r="E279" s="61">
        <v>74449342.473100007</v>
      </c>
      <c r="F279" s="61">
        <v>0</v>
      </c>
      <c r="G279" s="61">
        <v>59425935.083700001</v>
      </c>
      <c r="H279" s="61">
        <v>7682472.6783999996</v>
      </c>
      <c r="I279" s="61">
        <v>4016258.3267000001</v>
      </c>
      <c r="J279" s="61">
        <v>0</v>
      </c>
      <c r="K279" s="61">
        <f t="shared" si="71"/>
        <v>4016258.3267000001</v>
      </c>
      <c r="L279" s="75">
        <v>184039640.51230001</v>
      </c>
      <c r="M279" s="66">
        <f t="shared" si="72"/>
        <v>329613649.07420003</v>
      </c>
      <c r="N279" s="65"/>
      <c r="O279" s="181"/>
      <c r="P279" s="67">
        <v>25</v>
      </c>
      <c r="Q279" s="181"/>
      <c r="R279" s="61" t="s">
        <v>676</v>
      </c>
      <c r="S279" s="61">
        <v>60980680.018600002</v>
      </c>
      <c r="T279" s="61">
        <v>0</v>
      </c>
      <c r="U279" s="61">
        <v>48675163.698899999</v>
      </c>
      <c r="V279" s="61">
        <v>6587029.5418999996</v>
      </c>
      <c r="W279" s="61">
        <v>3289675.3116000001</v>
      </c>
      <c r="X279" s="61">
        <v>0</v>
      </c>
      <c r="Y279" s="61">
        <f t="shared" si="73"/>
        <v>3289675.3116000001</v>
      </c>
      <c r="Z279" s="61">
        <v>187634458.31549999</v>
      </c>
      <c r="AA279" s="66">
        <f t="shared" si="69"/>
        <v>307167006.8865</v>
      </c>
    </row>
    <row r="280" spans="1:27" ht="24.9" customHeight="1">
      <c r="A280" s="179"/>
      <c r="B280" s="181"/>
      <c r="C280" s="57">
        <v>3</v>
      </c>
      <c r="D280" s="61" t="s">
        <v>677</v>
      </c>
      <c r="E280" s="61">
        <v>100775075.8646</v>
      </c>
      <c r="F280" s="61">
        <v>0</v>
      </c>
      <c r="G280" s="61">
        <v>80439301.643999994</v>
      </c>
      <c r="H280" s="61">
        <v>9629489.5884000007</v>
      </c>
      <c r="I280" s="61">
        <v>5436431.3251999998</v>
      </c>
      <c r="J280" s="61">
        <v>0</v>
      </c>
      <c r="K280" s="61">
        <f t="shared" si="71"/>
        <v>5436431.3251999998</v>
      </c>
      <c r="L280" s="75">
        <v>234050056.30700001</v>
      </c>
      <c r="M280" s="66">
        <f t="shared" si="72"/>
        <v>430330354.72920001</v>
      </c>
      <c r="N280" s="65"/>
      <c r="O280" s="181"/>
      <c r="P280" s="67">
        <v>26</v>
      </c>
      <c r="Q280" s="181"/>
      <c r="R280" s="61" t="s">
        <v>678</v>
      </c>
      <c r="S280" s="61">
        <v>80833364.697099999</v>
      </c>
      <c r="T280" s="61">
        <v>0</v>
      </c>
      <c r="U280" s="61">
        <v>64521701.9186</v>
      </c>
      <c r="V280" s="61">
        <v>8429239.2252999991</v>
      </c>
      <c r="W280" s="61">
        <v>4360651.9984999998</v>
      </c>
      <c r="X280" s="61">
        <v>0</v>
      </c>
      <c r="Y280" s="61">
        <f t="shared" si="73"/>
        <v>4360651.9984999998</v>
      </c>
      <c r="Z280" s="61">
        <v>234952831.24200001</v>
      </c>
      <c r="AA280" s="66">
        <f t="shared" si="69"/>
        <v>393097789.08150005</v>
      </c>
    </row>
    <row r="281" spans="1:27" ht="24.9" customHeight="1">
      <c r="A281" s="179"/>
      <c r="B281" s="181"/>
      <c r="C281" s="57">
        <v>4</v>
      </c>
      <c r="D281" s="61" t="s">
        <v>679</v>
      </c>
      <c r="E281" s="61">
        <v>94732273.205200002</v>
      </c>
      <c r="F281" s="61">
        <v>0</v>
      </c>
      <c r="G281" s="61">
        <v>75615898.419300005</v>
      </c>
      <c r="H281" s="61">
        <v>9170922.8125</v>
      </c>
      <c r="I281" s="61">
        <v>5110445.1487999996</v>
      </c>
      <c r="J281" s="61">
        <v>0</v>
      </c>
      <c r="K281" s="61">
        <f t="shared" si="71"/>
        <v>5110445.1487999996</v>
      </c>
      <c r="L281" s="75">
        <v>222271465.6767</v>
      </c>
      <c r="M281" s="66">
        <f t="shared" si="72"/>
        <v>406901005.26249999</v>
      </c>
      <c r="N281" s="65"/>
      <c r="O281" s="181"/>
      <c r="P281" s="67">
        <v>27</v>
      </c>
      <c r="Q281" s="181"/>
      <c r="R281" s="61" t="s">
        <v>680</v>
      </c>
      <c r="S281" s="61">
        <v>88070210.109200001</v>
      </c>
      <c r="T281" s="61">
        <v>0</v>
      </c>
      <c r="U281" s="61">
        <v>70298197.605399996</v>
      </c>
      <c r="V281" s="61">
        <v>9264134.2631000001</v>
      </c>
      <c r="W281" s="61">
        <v>4751052.2314999998</v>
      </c>
      <c r="X281" s="61">
        <v>0</v>
      </c>
      <c r="Y281" s="61">
        <f t="shared" si="73"/>
        <v>4751052.2314999998</v>
      </c>
      <c r="Z281" s="61">
        <v>256397661.9325</v>
      </c>
      <c r="AA281" s="66">
        <f t="shared" si="69"/>
        <v>428781256.14170003</v>
      </c>
    </row>
    <row r="282" spans="1:27" ht="24.9" customHeight="1">
      <c r="A282" s="179"/>
      <c r="B282" s="181"/>
      <c r="C282" s="57">
        <v>5</v>
      </c>
      <c r="D282" s="61" t="s">
        <v>681</v>
      </c>
      <c r="E282" s="61">
        <v>91595198.564999998</v>
      </c>
      <c r="F282" s="61">
        <v>0</v>
      </c>
      <c r="G282" s="61">
        <v>73111865.640499994</v>
      </c>
      <c r="H282" s="61">
        <v>8553075.8397000004</v>
      </c>
      <c r="I282" s="61">
        <v>4941211.9261999996</v>
      </c>
      <c r="J282" s="61">
        <v>0</v>
      </c>
      <c r="K282" s="61">
        <f t="shared" si="71"/>
        <v>4941211.9261999996</v>
      </c>
      <c r="L282" s="75">
        <v>206401657.94870001</v>
      </c>
      <c r="M282" s="66">
        <f t="shared" si="72"/>
        <v>384603009.92010003</v>
      </c>
      <c r="N282" s="65"/>
      <c r="O282" s="181"/>
      <c r="P282" s="67">
        <v>28</v>
      </c>
      <c r="Q282" s="181"/>
      <c r="R282" s="61" t="s">
        <v>682</v>
      </c>
      <c r="S282" s="61">
        <v>67453407.964399993</v>
      </c>
      <c r="T282" s="61">
        <v>0</v>
      </c>
      <c r="U282" s="61">
        <v>53841736.000799999</v>
      </c>
      <c r="V282" s="61">
        <v>7112833.6697000004</v>
      </c>
      <c r="W282" s="61">
        <v>3638854.3188999998</v>
      </c>
      <c r="X282" s="61">
        <v>0</v>
      </c>
      <c r="Y282" s="61">
        <f t="shared" si="73"/>
        <v>3638854.3188999998</v>
      </c>
      <c r="Z282" s="61">
        <v>201140084.75400001</v>
      </c>
      <c r="AA282" s="66">
        <f t="shared" si="69"/>
        <v>333186916.70780003</v>
      </c>
    </row>
    <row r="283" spans="1:27" ht="24.9" customHeight="1">
      <c r="A283" s="179"/>
      <c r="B283" s="181"/>
      <c r="C283" s="57">
        <v>6</v>
      </c>
      <c r="D283" s="61" t="s">
        <v>683</v>
      </c>
      <c r="E283" s="61">
        <v>88065878.061299995</v>
      </c>
      <c r="F283" s="61">
        <v>0</v>
      </c>
      <c r="G283" s="61">
        <v>70294739.737399995</v>
      </c>
      <c r="H283" s="61">
        <v>8164585.9212999996</v>
      </c>
      <c r="I283" s="61">
        <v>4750818.5339000002</v>
      </c>
      <c r="J283" s="61">
        <v>0</v>
      </c>
      <c r="K283" s="61">
        <f t="shared" si="71"/>
        <v>4750818.5339000002</v>
      </c>
      <c r="L283" s="75">
        <v>196423037.70649999</v>
      </c>
      <c r="M283" s="66">
        <f t="shared" si="72"/>
        <v>367699059.96039999</v>
      </c>
      <c r="N283" s="65"/>
      <c r="O283" s="181"/>
      <c r="P283" s="67">
        <v>29</v>
      </c>
      <c r="Q283" s="181"/>
      <c r="R283" s="61" t="s">
        <v>684</v>
      </c>
      <c r="S283" s="61">
        <v>81120540.292400002</v>
      </c>
      <c r="T283" s="61">
        <v>0</v>
      </c>
      <c r="U283" s="61">
        <v>64750927.291599996</v>
      </c>
      <c r="V283" s="61">
        <v>7731457.4884000001</v>
      </c>
      <c r="W283" s="61">
        <v>4376144.0274999999</v>
      </c>
      <c r="X283" s="61">
        <v>0</v>
      </c>
      <c r="Y283" s="61">
        <f t="shared" si="73"/>
        <v>4376144.0274999999</v>
      </c>
      <c r="Z283" s="61">
        <v>217029846.28220001</v>
      </c>
      <c r="AA283" s="66">
        <f t="shared" si="69"/>
        <v>375008915.38209999</v>
      </c>
    </row>
    <row r="284" spans="1:27" ht="24.9" customHeight="1">
      <c r="A284" s="179"/>
      <c r="B284" s="181"/>
      <c r="C284" s="57">
        <v>7</v>
      </c>
      <c r="D284" s="61" t="s">
        <v>685</v>
      </c>
      <c r="E284" s="61">
        <v>88918876.697300002</v>
      </c>
      <c r="F284" s="61">
        <v>0</v>
      </c>
      <c r="G284" s="61">
        <v>70975608.632699996</v>
      </c>
      <c r="H284" s="61">
        <v>8694046.5823999997</v>
      </c>
      <c r="I284" s="61">
        <v>4796834.5598999998</v>
      </c>
      <c r="J284" s="61">
        <v>0</v>
      </c>
      <c r="K284" s="61">
        <f t="shared" si="71"/>
        <v>4796834.5598999998</v>
      </c>
      <c r="L284" s="75">
        <v>210022584.6182</v>
      </c>
      <c r="M284" s="66">
        <f t="shared" si="72"/>
        <v>383407951.0905</v>
      </c>
      <c r="N284" s="65"/>
      <c r="O284" s="181"/>
      <c r="P284" s="67">
        <v>30</v>
      </c>
      <c r="Q284" s="181"/>
      <c r="R284" s="61" t="s">
        <v>686</v>
      </c>
      <c r="S284" s="61">
        <v>68492803.0035</v>
      </c>
      <c r="T284" s="61">
        <v>0</v>
      </c>
      <c r="U284" s="61">
        <v>54671387.681599997</v>
      </c>
      <c r="V284" s="61">
        <v>7372742.1980999997</v>
      </c>
      <c r="W284" s="61">
        <v>3694925.7206000001</v>
      </c>
      <c r="X284" s="61">
        <v>0</v>
      </c>
      <c r="Y284" s="61">
        <f t="shared" si="73"/>
        <v>3694925.7206000001</v>
      </c>
      <c r="Z284" s="61">
        <v>207816007.03639999</v>
      </c>
      <c r="AA284" s="66">
        <f t="shared" si="69"/>
        <v>342047865.64020002</v>
      </c>
    </row>
    <row r="285" spans="1:27" ht="24.9" customHeight="1">
      <c r="A285" s="179"/>
      <c r="B285" s="181"/>
      <c r="C285" s="57">
        <v>8</v>
      </c>
      <c r="D285" s="61" t="s">
        <v>687</v>
      </c>
      <c r="E285" s="61">
        <v>96238436.578099996</v>
      </c>
      <c r="F285" s="61">
        <v>0</v>
      </c>
      <c r="G285" s="61">
        <v>76818127.530399993</v>
      </c>
      <c r="H285" s="61">
        <v>9366192.4046</v>
      </c>
      <c r="I285" s="61">
        <v>5191696.9232000001</v>
      </c>
      <c r="J285" s="61">
        <v>0</v>
      </c>
      <c r="K285" s="61">
        <f t="shared" si="71"/>
        <v>5191696.9232000001</v>
      </c>
      <c r="L285" s="75">
        <v>227287094.17219999</v>
      </c>
      <c r="M285" s="66">
        <f t="shared" si="72"/>
        <v>414901547.6085</v>
      </c>
      <c r="N285" s="65"/>
      <c r="O285" s="181"/>
      <c r="P285" s="67">
        <v>31</v>
      </c>
      <c r="Q285" s="181"/>
      <c r="R285" s="61" t="s">
        <v>688</v>
      </c>
      <c r="S285" s="61">
        <v>68791804.689799994</v>
      </c>
      <c r="T285" s="61">
        <v>0</v>
      </c>
      <c r="U285" s="61">
        <v>54910052.715000004</v>
      </c>
      <c r="V285" s="61">
        <v>7538692.5546000004</v>
      </c>
      <c r="W285" s="61">
        <v>3711055.7220999999</v>
      </c>
      <c r="X285" s="61">
        <v>0</v>
      </c>
      <c r="Y285" s="61">
        <f t="shared" si="73"/>
        <v>3711055.7220999999</v>
      </c>
      <c r="Z285" s="61">
        <v>212078551.59079999</v>
      </c>
      <c r="AA285" s="66">
        <f t="shared" si="69"/>
        <v>347030157.2723</v>
      </c>
    </row>
    <row r="286" spans="1:27" ht="24.9" customHeight="1">
      <c r="A286" s="179"/>
      <c r="B286" s="181"/>
      <c r="C286" s="57">
        <v>9</v>
      </c>
      <c r="D286" s="61" t="s">
        <v>689</v>
      </c>
      <c r="E286" s="61">
        <v>87569888.893999994</v>
      </c>
      <c r="F286" s="61">
        <v>0</v>
      </c>
      <c r="G286" s="61">
        <v>69898838.053399995</v>
      </c>
      <c r="H286" s="61">
        <v>7864696.6169999996</v>
      </c>
      <c r="I286" s="61">
        <v>4724061.8084000004</v>
      </c>
      <c r="J286" s="61">
        <v>0</v>
      </c>
      <c r="K286" s="61">
        <f t="shared" si="71"/>
        <v>4724061.8084000004</v>
      </c>
      <c r="L286" s="75">
        <v>188720182.77720001</v>
      </c>
      <c r="M286" s="66">
        <f t="shared" si="72"/>
        <v>358777668.14999998</v>
      </c>
      <c r="N286" s="65"/>
      <c r="O286" s="181"/>
      <c r="P286" s="67">
        <v>32</v>
      </c>
      <c r="Q286" s="181"/>
      <c r="R286" s="61" t="s">
        <v>690</v>
      </c>
      <c r="S286" s="61">
        <v>68457756.329999998</v>
      </c>
      <c r="T286" s="61">
        <v>0</v>
      </c>
      <c r="U286" s="61">
        <v>54643413.205600001</v>
      </c>
      <c r="V286" s="61">
        <v>7190277.1694</v>
      </c>
      <c r="W286" s="61">
        <v>3693035.0861</v>
      </c>
      <c r="X286" s="61">
        <v>0</v>
      </c>
      <c r="Y286" s="61">
        <f t="shared" si="73"/>
        <v>3693035.0861</v>
      </c>
      <c r="Z286" s="61">
        <v>203129272.21270001</v>
      </c>
      <c r="AA286" s="66">
        <f t="shared" si="69"/>
        <v>337113754.00380003</v>
      </c>
    </row>
    <row r="287" spans="1:27" ht="24.9" customHeight="1">
      <c r="A287" s="179"/>
      <c r="B287" s="181"/>
      <c r="C287" s="57">
        <v>10</v>
      </c>
      <c r="D287" s="61" t="s">
        <v>691</v>
      </c>
      <c r="E287" s="61">
        <v>81892514.872500002</v>
      </c>
      <c r="F287" s="61">
        <v>0</v>
      </c>
      <c r="G287" s="61">
        <v>65367122.274099998</v>
      </c>
      <c r="H287" s="61">
        <v>7879255.7806000002</v>
      </c>
      <c r="I287" s="61">
        <v>4417789.1144000003</v>
      </c>
      <c r="J287" s="61">
        <v>0</v>
      </c>
      <c r="K287" s="61">
        <f t="shared" si="71"/>
        <v>4417789.1144000003</v>
      </c>
      <c r="L287" s="75">
        <v>189094144.51499999</v>
      </c>
      <c r="M287" s="66">
        <f t="shared" si="72"/>
        <v>348650826.55659997</v>
      </c>
      <c r="N287" s="65"/>
      <c r="O287" s="182"/>
      <c r="P287" s="67">
        <v>33</v>
      </c>
      <c r="Q287" s="182"/>
      <c r="R287" s="61" t="s">
        <v>692</v>
      </c>
      <c r="S287" s="61">
        <v>78910548.190899998</v>
      </c>
      <c r="T287" s="61">
        <v>0</v>
      </c>
      <c r="U287" s="61">
        <v>62986897.646700002</v>
      </c>
      <c r="V287" s="61">
        <v>7616832.5367999999</v>
      </c>
      <c r="W287" s="61">
        <v>4256923.3750999998</v>
      </c>
      <c r="X287" s="61">
        <v>0</v>
      </c>
      <c r="Y287" s="61">
        <f t="shared" si="73"/>
        <v>4256923.3750999998</v>
      </c>
      <c r="Z287" s="61">
        <v>214085628.66350001</v>
      </c>
      <c r="AA287" s="66">
        <f t="shared" si="69"/>
        <v>367856830.41299999</v>
      </c>
    </row>
    <row r="288" spans="1:27" ht="24.9" customHeight="1">
      <c r="A288" s="179"/>
      <c r="B288" s="181"/>
      <c r="C288" s="57">
        <v>11</v>
      </c>
      <c r="D288" s="61" t="s">
        <v>693</v>
      </c>
      <c r="E288" s="61">
        <v>85735958.275700003</v>
      </c>
      <c r="F288" s="61">
        <v>0</v>
      </c>
      <c r="G288" s="61">
        <v>68434983.058200002</v>
      </c>
      <c r="H288" s="61">
        <v>7884064.1887999997</v>
      </c>
      <c r="I288" s="61">
        <v>4625128.24</v>
      </c>
      <c r="J288" s="61">
        <v>0</v>
      </c>
      <c r="K288" s="61">
        <f t="shared" si="71"/>
        <v>4625128.24</v>
      </c>
      <c r="L288" s="75">
        <v>189217651.65740001</v>
      </c>
      <c r="M288" s="66">
        <f t="shared" si="72"/>
        <v>355897785.42010003</v>
      </c>
      <c r="N288" s="65"/>
      <c r="O288" s="57"/>
      <c r="P288" s="173" t="s">
        <v>694</v>
      </c>
      <c r="Q288" s="174"/>
      <c r="R288" s="62"/>
      <c r="S288" s="62">
        <f>SUM(S255:S287)</f>
        <v>2546375076.7419996</v>
      </c>
      <c r="T288" s="62">
        <f t="shared" ref="T288:AA288" si="76">SUM(T255:T287)</f>
        <v>-1E-4</v>
      </c>
      <c r="U288" s="62">
        <f t="shared" si="76"/>
        <v>2032532658.8889</v>
      </c>
      <c r="V288" s="62">
        <f t="shared" ref="V288" si="77">SUM(V255:V287)</f>
        <v>263453897.60589999</v>
      </c>
      <c r="W288" s="62">
        <f t="shared" si="76"/>
        <v>137367232.06890002</v>
      </c>
      <c r="X288" s="62">
        <f t="shared" si="76"/>
        <v>0</v>
      </c>
      <c r="Y288" s="62">
        <f t="shared" si="73"/>
        <v>137367232.06890002</v>
      </c>
      <c r="Z288" s="62">
        <f t="shared" si="76"/>
        <v>7375581757.4008989</v>
      </c>
      <c r="AA288" s="62">
        <f t="shared" si="76"/>
        <v>12355310622.706499</v>
      </c>
    </row>
    <row r="289" spans="1:27" ht="24.9" customHeight="1">
      <c r="A289" s="179"/>
      <c r="B289" s="181"/>
      <c r="C289" s="57">
        <v>12</v>
      </c>
      <c r="D289" s="61" t="s">
        <v>695</v>
      </c>
      <c r="E289" s="61">
        <v>83243605.122500002</v>
      </c>
      <c r="F289" s="61">
        <v>0</v>
      </c>
      <c r="G289" s="61">
        <v>66445571.0396</v>
      </c>
      <c r="H289" s="61">
        <v>7856218.2816000003</v>
      </c>
      <c r="I289" s="61">
        <v>4490675.2849000003</v>
      </c>
      <c r="J289" s="61">
        <v>0</v>
      </c>
      <c r="K289" s="61">
        <f t="shared" si="71"/>
        <v>4490675.2849000003</v>
      </c>
      <c r="L289" s="75">
        <v>188502411.13049999</v>
      </c>
      <c r="M289" s="66">
        <f t="shared" si="72"/>
        <v>350538480.85909998</v>
      </c>
      <c r="N289" s="65"/>
      <c r="O289" s="180">
        <v>31</v>
      </c>
      <c r="P289" s="67">
        <v>1</v>
      </c>
      <c r="Q289" s="180" t="s">
        <v>116</v>
      </c>
      <c r="R289" s="61" t="s">
        <v>696</v>
      </c>
      <c r="S289" s="61">
        <v>93081836.118399993</v>
      </c>
      <c r="T289" s="61">
        <v>0</v>
      </c>
      <c r="U289" s="61">
        <v>74298509.119100004</v>
      </c>
      <c r="V289" s="61">
        <v>7608030.7227999996</v>
      </c>
      <c r="W289" s="61">
        <v>5021410.3572000004</v>
      </c>
      <c r="X289" s="61">
        <f t="shared" ref="X289:X329" si="78">W289/2</f>
        <v>2510705.1786000002</v>
      </c>
      <c r="Y289" s="61">
        <f t="shared" si="73"/>
        <v>2510705.1786000002</v>
      </c>
      <c r="Z289" s="61">
        <v>168247634.34999999</v>
      </c>
      <c r="AA289" s="66">
        <f t="shared" si="69"/>
        <v>345746715.48890001</v>
      </c>
    </row>
    <row r="290" spans="1:27" ht="24.9" customHeight="1">
      <c r="A290" s="179"/>
      <c r="B290" s="181"/>
      <c r="C290" s="57">
        <v>13</v>
      </c>
      <c r="D290" s="61" t="s">
        <v>697</v>
      </c>
      <c r="E290" s="61">
        <v>107811358.37980001</v>
      </c>
      <c r="F290" s="61">
        <v>0</v>
      </c>
      <c r="G290" s="61">
        <v>86055706.760399997</v>
      </c>
      <c r="H290" s="61">
        <v>10038592.710899999</v>
      </c>
      <c r="I290" s="61">
        <v>5816011.9541999996</v>
      </c>
      <c r="J290" s="61">
        <v>0</v>
      </c>
      <c r="K290" s="61">
        <f t="shared" si="71"/>
        <v>5816011.9541999996</v>
      </c>
      <c r="L290" s="75">
        <v>244558140.3159</v>
      </c>
      <c r="M290" s="66">
        <f t="shared" si="72"/>
        <v>454279810.12120003</v>
      </c>
      <c r="N290" s="65"/>
      <c r="O290" s="181"/>
      <c r="P290" s="67">
        <v>2</v>
      </c>
      <c r="Q290" s="181"/>
      <c r="R290" s="61" t="s">
        <v>291</v>
      </c>
      <c r="S290" s="61">
        <v>93896654.995499998</v>
      </c>
      <c r="T290" s="61">
        <v>0</v>
      </c>
      <c r="U290" s="61">
        <v>74948902.689999998</v>
      </c>
      <c r="V290" s="61">
        <v>7763292.7511999998</v>
      </c>
      <c r="W290" s="61">
        <v>5065366.7306000004</v>
      </c>
      <c r="X290" s="61">
        <f t="shared" si="78"/>
        <v>2532683.3653000002</v>
      </c>
      <c r="Y290" s="61">
        <f t="shared" si="73"/>
        <v>2532683.3653000002</v>
      </c>
      <c r="Z290" s="61">
        <v>172235642.1365</v>
      </c>
      <c r="AA290" s="66">
        <f t="shared" si="69"/>
        <v>351377175.93849999</v>
      </c>
    </row>
    <row r="291" spans="1:27" ht="24.9" customHeight="1">
      <c r="A291" s="179"/>
      <c r="B291" s="181"/>
      <c r="C291" s="57">
        <v>14</v>
      </c>
      <c r="D291" s="61" t="s">
        <v>698</v>
      </c>
      <c r="E291" s="61">
        <v>73973756.590399995</v>
      </c>
      <c r="F291" s="61">
        <v>0</v>
      </c>
      <c r="G291" s="61">
        <v>59046319.430299997</v>
      </c>
      <c r="H291" s="61">
        <v>7586893.8450999996</v>
      </c>
      <c r="I291" s="61">
        <v>3990602.2806000002</v>
      </c>
      <c r="J291" s="61">
        <v>0</v>
      </c>
      <c r="K291" s="61">
        <f t="shared" si="71"/>
        <v>3990602.2806000002</v>
      </c>
      <c r="L291" s="75">
        <v>181584635.02880001</v>
      </c>
      <c r="M291" s="66">
        <f t="shared" si="72"/>
        <v>326182207.17519999</v>
      </c>
      <c r="N291" s="65"/>
      <c r="O291" s="181"/>
      <c r="P291" s="67">
        <v>3</v>
      </c>
      <c r="Q291" s="181"/>
      <c r="R291" s="61" t="s">
        <v>699</v>
      </c>
      <c r="S291" s="61">
        <v>93487490.133100003</v>
      </c>
      <c r="T291" s="61">
        <v>0</v>
      </c>
      <c r="U291" s="61">
        <v>74622304.714200005</v>
      </c>
      <c r="V291" s="61">
        <v>7650717.0654999996</v>
      </c>
      <c r="W291" s="61">
        <v>5043293.8454</v>
      </c>
      <c r="X291" s="61">
        <f t="shared" si="78"/>
        <v>2521646.9227</v>
      </c>
      <c r="Y291" s="61">
        <f t="shared" si="73"/>
        <v>2521646.9227</v>
      </c>
      <c r="Z291" s="61">
        <v>169344061.26640001</v>
      </c>
      <c r="AA291" s="66">
        <f t="shared" si="69"/>
        <v>347626220.10189998</v>
      </c>
    </row>
    <row r="292" spans="1:27" ht="24.9" customHeight="1">
      <c r="A292" s="179"/>
      <c r="B292" s="181"/>
      <c r="C292" s="57">
        <v>15</v>
      </c>
      <c r="D292" s="61" t="s">
        <v>700</v>
      </c>
      <c r="E292" s="61">
        <v>81876985.649599999</v>
      </c>
      <c r="F292" s="61">
        <v>0</v>
      </c>
      <c r="G292" s="61">
        <v>65354726.750299998</v>
      </c>
      <c r="H292" s="61">
        <v>8281755.7130000005</v>
      </c>
      <c r="I292" s="61">
        <v>4416951.3720000004</v>
      </c>
      <c r="J292" s="61">
        <v>0</v>
      </c>
      <c r="K292" s="61">
        <f t="shared" si="71"/>
        <v>4416951.3720000004</v>
      </c>
      <c r="L292" s="75">
        <v>199432621.22240001</v>
      </c>
      <c r="M292" s="66">
        <f t="shared" si="72"/>
        <v>359363040.70730001</v>
      </c>
      <c r="N292" s="65"/>
      <c r="O292" s="181"/>
      <c r="P292" s="67">
        <v>4</v>
      </c>
      <c r="Q292" s="181"/>
      <c r="R292" s="61" t="s">
        <v>701</v>
      </c>
      <c r="S292" s="61">
        <v>70975002.916700006</v>
      </c>
      <c r="T292" s="61">
        <v>0</v>
      </c>
      <c r="U292" s="61">
        <v>56652695.319899999</v>
      </c>
      <c r="V292" s="61">
        <v>6407067.1464999998</v>
      </c>
      <c r="W292" s="61">
        <v>3828830.9471</v>
      </c>
      <c r="X292" s="61">
        <f t="shared" si="78"/>
        <v>1914415.47355</v>
      </c>
      <c r="Y292" s="61">
        <f t="shared" si="73"/>
        <v>1914415.47355</v>
      </c>
      <c r="Z292" s="61">
        <v>137400091.37400001</v>
      </c>
      <c r="AA292" s="66">
        <f t="shared" si="69"/>
        <v>273349272.23065007</v>
      </c>
    </row>
    <row r="293" spans="1:27" ht="24.9" customHeight="1">
      <c r="A293" s="179"/>
      <c r="B293" s="181"/>
      <c r="C293" s="57">
        <v>16</v>
      </c>
      <c r="D293" s="61" t="s">
        <v>702</v>
      </c>
      <c r="E293" s="61">
        <v>92970225.4833</v>
      </c>
      <c r="F293" s="61">
        <v>0</v>
      </c>
      <c r="G293" s="61">
        <v>74209420.805700004</v>
      </c>
      <c r="H293" s="61">
        <v>9025599.0539999995</v>
      </c>
      <c r="I293" s="61">
        <v>5015389.3887</v>
      </c>
      <c r="J293" s="61">
        <v>0</v>
      </c>
      <c r="K293" s="61">
        <f t="shared" ref="K293:K324" si="79">I293-J293</f>
        <v>5015389.3887</v>
      </c>
      <c r="L293" s="75">
        <v>218538728.91999999</v>
      </c>
      <c r="M293" s="66">
        <f t="shared" si="72"/>
        <v>399759363.65170002</v>
      </c>
      <c r="N293" s="65"/>
      <c r="O293" s="181"/>
      <c r="P293" s="67">
        <v>5</v>
      </c>
      <c r="Q293" s="181"/>
      <c r="R293" s="61" t="s">
        <v>703</v>
      </c>
      <c r="S293" s="61">
        <v>123486818.62190001</v>
      </c>
      <c r="T293" s="61">
        <v>0</v>
      </c>
      <c r="U293" s="61">
        <v>98567958.068700001</v>
      </c>
      <c r="V293" s="61">
        <v>11010521.9981</v>
      </c>
      <c r="W293" s="61">
        <v>6661643.3008000003</v>
      </c>
      <c r="X293" s="61">
        <f t="shared" si="78"/>
        <v>3330821.6504000002</v>
      </c>
      <c r="Y293" s="61">
        <f t="shared" si="73"/>
        <v>3330821.6504000002</v>
      </c>
      <c r="Z293" s="61">
        <v>255642870.89489999</v>
      </c>
      <c r="AA293" s="66">
        <f t="shared" si="69"/>
        <v>492038991.23400003</v>
      </c>
    </row>
    <row r="294" spans="1:27" ht="24.9" customHeight="1">
      <c r="A294" s="179"/>
      <c r="B294" s="182"/>
      <c r="C294" s="57">
        <v>17</v>
      </c>
      <c r="D294" s="61" t="s">
        <v>704</v>
      </c>
      <c r="E294" s="61">
        <v>76992195.782900006</v>
      </c>
      <c r="F294" s="61">
        <v>0</v>
      </c>
      <c r="G294" s="61">
        <v>61455656.645999998</v>
      </c>
      <c r="H294" s="61">
        <v>7558672.9088000003</v>
      </c>
      <c r="I294" s="61">
        <v>4153435.5729</v>
      </c>
      <c r="J294" s="61">
        <v>0</v>
      </c>
      <c r="K294" s="61">
        <f t="shared" si="79"/>
        <v>4153435.5729</v>
      </c>
      <c r="L294" s="75">
        <v>180859761.63280001</v>
      </c>
      <c r="M294" s="66">
        <f t="shared" si="72"/>
        <v>331019722.54340005</v>
      </c>
      <c r="N294" s="65"/>
      <c r="O294" s="181"/>
      <c r="P294" s="67">
        <v>6</v>
      </c>
      <c r="Q294" s="181"/>
      <c r="R294" s="61" t="s">
        <v>705</v>
      </c>
      <c r="S294" s="61">
        <v>106784680.0299</v>
      </c>
      <c r="T294" s="61">
        <v>0</v>
      </c>
      <c r="U294" s="61">
        <v>85236205.621199995</v>
      </c>
      <c r="V294" s="61">
        <v>9368644.7991000004</v>
      </c>
      <c r="W294" s="61">
        <v>5760626.5695000002</v>
      </c>
      <c r="X294" s="61">
        <f t="shared" si="78"/>
        <v>2880313.2847500001</v>
      </c>
      <c r="Y294" s="61">
        <f t="shared" si="73"/>
        <v>2880313.2847500001</v>
      </c>
      <c r="Z294" s="61">
        <v>213470170.1961</v>
      </c>
      <c r="AA294" s="66">
        <f t="shared" si="69"/>
        <v>417740013.93105</v>
      </c>
    </row>
    <row r="295" spans="1:27" ht="24.9" customHeight="1">
      <c r="A295" s="57"/>
      <c r="B295" s="172" t="s">
        <v>706</v>
      </c>
      <c r="C295" s="173"/>
      <c r="D295" s="62"/>
      <c r="E295" s="62">
        <f>SUM(E278:E294)</f>
        <v>1495201205.299</v>
      </c>
      <c r="F295" s="62">
        <f t="shared" ref="F295:M295" si="80">SUM(F278:F294)</f>
        <v>0</v>
      </c>
      <c r="G295" s="62">
        <f t="shared" si="80"/>
        <v>1193479039.7293999</v>
      </c>
      <c r="H295" s="62">
        <f t="shared" si="80"/>
        <v>143781721.76279998</v>
      </c>
      <c r="I295" s="62">
        <f t="shared" si="80"/>
        <v>80660407.350799993</v>
      </c>
      <c r="J295" s="62">
        <f t="shared" si="80"/>
        <v>0</v>
      </c>
      <c r="K295" s="62">
        <f t="shared" si="80"/>
        <v>80660407.350799993</v>
      </c>
      <c r="L295" s="62">
        <f t="shared" si="80"/>
        <v>3467202837.8092003</v>
      </c>
      <c r="M295" s="62">
        <f t="shared" si="80"/>
        <v>6380325211.9511995</v>
      </c>
      <c r="N295" s="65"/>
      <c r="O295" s="181"/>
      <c r="P295" s="67">
        <v>7</v>
      </c>
      <c r="Q295" s="181"/>
      <c r="R295" s="61" t="s">
        <v>707</v>
      </c>
      <c r="S295" s="61">
        <v>93740237.281399995</v>
      </c>
      <c r="T295" s="61">
        <v>0</v>
      </c>
      <c r="U295" s="61">
        <v>74824049.083199993</v>
      </c>
      <c r="V295" s="61">
        <v>7482543.3224999998</v>
      </c>
      <c r="W295" s="61">
        <v>5056928.5909000002</v>
      </c>
      <c r="X295" s="61">
        <f t="shared" si="78"/>
        <v>2528464.2954500001</v>
      </c>
      <c r="Y295" s="61">
        <f t="shared" si="73"/>
        <v>2528464.2954500001</v>
      </c>
      <c r="Z295" s="61">
        <v>165024407.5598</v>
      </c>
      <c r="AA295" s="66">
        <f t="shared" si="69"/>
        <v>343599701.54234999</v>
      </c>
    </row>
    <row r="296" spans="1:27" ht="24.9" customHeight="1">
      <c r="A296" s="179">
        <v>15</v>
      </c>
      <c r="B296" s="180" t="s">
        <v>708</v>
      </c>
      <c r="C296" s="57">
        <v>1</v>
      </c>
      <c r="D296" s="61" t="s">
        <v>709</v>
      </c>
      <c r="E296" s="61">
        <v>122842404.2088</v>
      </c>
      <c r="F296" s="61">
        <v>0</v>
      </c>
      <c r="G296" s="61">
        <v>98053582.416600004</v>
      </c>
      <c r="H296" s="61">
        <v>9457764.7996999994</v>
      </c>
      <c r="I296" s="61">
        <v>6626879.5987999998</v>
      </c>
      <c r="J296" s="61">
        <v>0</v>
      </c>
      <c r="K296" s="61">
        <f t="shared" si="79"/>
        <v>6626879.5987999998</v>
      </c>
      <c r="L296" s="75">
        <v>232741164.67140001</v>
      </c>
      <c r="M296" s="66">
        <f t="shared" si="72"/>
        <v>469721795.69529998</v>
      </c>
      <c r="N296" s="65"/>
      <c r="O296" s="181"/>
      <c r="P296" s="67">
        <v>8</v>
      </c>
      <c r="Q296" s="181"/>
      <c r="R296" s="61" t="s">
        <v>710</v>
      </c>
      <c r="S296" s="61">
        <v>82787751.028400004</v>
      </c>
      <c r="T296" s="61">
        <v>0</v>
      </c>
      <c r="U296" s="61">
        <v>66081705.424400002</v>
      </c>
      <c r="V296" s="61">
        <v>6886863.2456</v>
      </c>
      <c r="W296" s="61">
        <v>4466083.6935999999</v>
      </c>
      <c r="X296" s="61">
        <f t="shared" si="78"/>
        <v>2233041.8467999999</v>
      </c>
      <c r="Y296" s="61">
        <f t="shared" si="73"/>
        <v>2233041.8467999999</v>
      </c>
      <c r="Z296" s="61">
        <v>149723971.1988</v>
      </c>
      <c r="AA296" s="66">
        <f t="shared" si="69"/>
        <v>307713332.74400002</v>
      </c>
    </row>
    <row r="297" spans="1:27" ht="24.9" customHeight="1">
      <c r="A297" s="179"/>
      <c r="B297" s="181"/>
      <c r="C297" s="57">
        <v>2</v>
      </c>
      <c r="D297" s="61" t="s">
        <v>711</v>
      </c>
      <c r="E297" s="61">
        <v>89212145.657100007</v>
      </c>
      <c r="F297" s="61">
        <v>0</v>
      </c>
      <c r="G297" s="61">
        <v>71209697.767499998</v>
      </c>
      <c r="H297" s="61">
        <v>7779456.2068999996</v>
      </c>
      <c r="I297" s="61">
        <v>4812655.3026999999</v>
      </c>
      <c r="J297" s="61">
        <v>0</v>
      </c>
      <c r="K297" s="61">
        <f t="shared" si="79"/>
        <v>4812655.3026999999</v>
      </c>
      <c r="L297" s="75">
        <v>189632699.55059999</v>
      </c>
      <c r="M297" s="66">
        <f t="shared" si="72"/>
        <v>362646654.48479998</v>
      </c>
      <c r="N297" s="65"/>
      <c r="O297" s="181"/>
      <c r="P297" s="67">
        <v>9</v>
      </c>
      <c r="Q297" s="181"/>
      <c r="R297" s="61" t="s">
        <v>712</v>
      </c>
      <c r="S297" s="61">
        <v>84913386.421700001</v>
      </c>
      <c r="T297" s="61">
        <v>0</v>
      </c>
      <c r="U297" s="61">
        <v>67778401.012199998</v>
      </c>
      <c r="V297" s="61">
        <v>7144280.5096000005</v>
      </c>
      <c r="W297" s="61">
        <v>4580753.6231000004</v>
      </c>
      <c r="X297" s="61">
        <f t="shared" si="78"/>
        <v>2290376.8115500002</v>
      </c>
      <c r="Y297" s="61">
        <f t="shared" si="73"/>
        <v>2290376.8115500002</v>
      </c>
      <c r="Z297" s="61">
        <v>156335903.70809999</v>
      </c>
      <c r="AA297" s="66">
        <f t="shared" si="69"/>
        <v>318462348.46315002</v>
      </c>
    </row>
    <row r="298" spans="1:27" ht="24.9" customHeight="1">
      <c r="A298" s="179"/>
      <c r="B298" s="181"/>
      <c r="C298" s="57">
        <v>3</v>
      </c>
      <c r="D298" s="61" t="s">
        <v>713</v>
      </c>
      <c r="E298" s="61">
        <v>89790064.541500002</v>
      </c>
      <c r="F298" s="61">
        <v>0</v>
      </c>
      <c r="G298" s="61">
        <v>71670996.268800005</v>
      </c>
      <c r="H298" s="61">
        <v>7640092.7315999996</v>
      </c>
      <c r="I298" s="61">
        <v>4843831.8243000004</v>
      </c>
      <c r="J298" s="61">
        <v>0</v>
      </c>
      <c r="K298" s="61">
        <f t="shared" si="79"/>
        <v>4843831.8243000004</v>
      </c>
      <c r="L298" s="75">
        <v>186053056.6056</v>
      </c>
      <c r="M298" s="66">
        <f t="shared" si="72"/>
        <v>359998041.97179997</v>
      </c>
      <c r="N298" s="65"/>
      <c r="O298" s="181"/>
      <c r="P298" s="67">
        <v>10</v>
      </c>
      <c r="Q298" s="181"/>
      <c r="R298" s="61" t="s">
        <v>714</v>
      </c>
      <c r="S298" s="61">
        <v>80552652.930000007</v>
      </c>
      <c r="T298" s="61">
        <v>0</v>
      </c>
      <c r="U298" s="61">
        <v>64297636.014399998</v>
      </c>
      <c r="V298" s="61">
        <v>6684360.9502999997</v>
      </c>
      <c r="W298" s="61">
        <v>4345508.6683</v>
      </c>
      <c r="X298" s="61">
        <f t="shared" si="78"/>
        <v>2172754.33415</v>
      </c>
      <c r="Y298" s="61">
        <f t="shared" si="73"/>
        <v>2172754.33415</v>
      </c>
      <c r="Z298" s="61">
        <v>144522565.94299999</v>
      </c>
      <c r="AA298" s="66">
        <f t="shared" si="69"/>
        <v>298229970.17184997</v>
      </c>
    </row>
    <row r="299" spans="1:27" ht="24.9" customHeight="1">
      <c r="A299" s="179"/>
      <c r="B299" s="181"/>
      <c r="C299" s="57">
        <v>4</v>
      </c>
      <c r="D299" s="61" t="s">
        <v>715</v>
      </c>
      <c r="E299" s="61">
        <v>97838391.447300002</v>
      </c>
      <c r="F299" s="61">
        <v>0</v>
      </c>
      <c r="G299" s="61">
        <v>78095221.605900005</v>
      </c>
      <c r="H299" s="61">
        <v>7707678.3247999996</v>
      </c>
      <c r="I299" s="61">
        <v>5278008.3915999997</v>
      </c>
      <c r="J299" s="61">
        <v>0</v>
      </c>
      <c r="K299" s="61">
        <f t="shared" si="79"/>
        <v>5278008.3915999997</v>
      </c>
      <c r="L299" s="75">
        <v>187789037.22080001</v>
      </c>
      <c r="M299" s="66">
        <f t="shared" si="72"/>
        <v>376708336.99040008</v>
      </c>
      <c r="N299" s="65"/>
      <c r="O299" s="181"/>
      <c r="P299" s="67">
        <v>11</v>
      </c>
      <c r="Q299" s="181"/>
      <c r="R299" s="61" t="s">
        <v>716</v>
      </c>
      <c r="S299" s="61">
        <v>111293937.0865</v>
      </c>
      <c r="T299" s="61">
        <v>0</v>
      </c>
      <c r="U299" s="61">
        <v>88835523.066</v>
      </c>
      <c r="V299" s="61">
        <v>9210797.7489999998</v>
      </c>
      <c r="W299" s="61">
        <v>6003883.8046000004</v>
      </c>
      <c r="X299" s="61">
        <f t="shared" si="78"/>
        <v>3001941.9023000002</v>
      </c>
      <c r="Y299" s="61">
        <f t="shared" si="73"/>
        <v>3001941.9023000002</v>
      </c>
      <c r="Z299" s="61">
        <v>209415764.41929999</v>
      </c>
      <c r="AA299" s="66">
        <f t="shared" si="69"/>
        <v>421757964.22310001</v>
      </c>
    </row>
    <row r="300" spans="1:27" ht="24.9" customHeight="1">
      <c r="A300" s="179"/>
      <c r="B300" s="181"/>
      <c r="C300" s="57">
        <v>5</v>
      </c>
      <c r="D300" s="61" t="s">
        <v>717</v>
      </c>
      <c r="E300" s="61">
        <v>95161225.639500007</v>
      </c>
      <c r="F300" s="61">
        <v>0</v>
      </c>
      <c r="G300" s="61">
        <v>75958290.959900007</v>
      </c>
      <c r="H300" s="61">
        <v>8094721.7024999997</v>
      </c>
      <c r="I300" s="61">
        <v>5133585.4979999997</v>
      </c>
      <c r="J300" s="61">
        <v>0</v>
      </c>
      <c r="K300" s="61">
        <f t="shared" si="79"/>
        <v>5133585.4979999997</v>
      </c>
      <c r="L300" s="75">
        <v>197730502.11090001</v>
      </c>
      <c r="M300" s="66">
        <f t="shared" si="72"/>
        <v>382078325.91079998</v>
      </c>
      <c r="N300" s="65"/>
      <c r="O300" s="181"/>
      <c r="P300" s="67">
        <v>12</v>
      </c>
      <c r="Q300" s="181"/>
      <c r="R300" s="61" t="s">
        <v>718</v>
      </c>
      <c r="S300" s="61">
        <v>74928903.055800006</v>
      </c>
      <c r="T300" s="61">
        <v>0</v>
      </c>
      <c r="U300" s="61">
        <v>59808723.367899999</v>
      </c>
      <c r="V300" s="61">
        <v>6565235.6500000004</v>
      </c>
      <c r="W300" s="61">
        <v>4042128.7927000001</v>
      </c>
      <c r="X300" s="61">
        <f t="shared" si="78"/>
        <v>2021064.3963500001</v>
      </c>
      <c r="Y300" s="61">
        <f t="shared" si="73"/>
        <v>2021064.3963500001</v>
      </c>
      <c r="Z300" s="61">
        <v>141462753.89570001</v>
      </c>
      <c r="AA300" s="66">
        <f t="shared" si="69"/>
        <v>284786680.36575001</v>
      </c>
    </row>
    <row r="301" spans="1:27" ht="24.9" customHeight="1">
      <c r="A301" s="179"/>
      <c r="B301" s="181"/>
      <c r="C301" s="57">
        <v>6</v>
      </c>
      <c r="D301" s="61" t="s">
        <v>100</v>
      </c>
      <c r="E301" s="61">
        <v>103618486.4831</v>
      </c>
      <c r="F301" s="61">
        <v>0</v>
      </c>
      <c r="G301" s="61">
        <v>82708929.9472</v>
      </c>
      <c r="H301" s="61">
        <v>8522161.0669999998</v>
      </c>
      <c r="I301" s="61">
        <v>5589822.4929</v>
      </c>
      <c r="J301" s="61">
        <v>0</v>
      </c>
      <c r="K301" s="61">
        <f t="shared" si="79"/>
        <v>5589822.4929</v>
      </c>
      <c r="L301" s="75">
        <v>208709564.6101</v>
      </c>
      <c r="M301" s="66">
        <f t="shared" si="72"/>
        <v>409148964.60030001</v>
      </c>
      <c r="N301" s="65"/>
      <c r="O301" s="181"/>
      <c r="P301" s="67">
        <v>13</v>
      </c>
      <c r="Q301" s="181"/>
      <c r="R301" s="61" t="s">
        <v>719</v>
      </c>
      <c r="S301" s="61">
        <v>100031535.48459999</v>
      </c>
      <c r="T301" s="61">
        <v>0</v>
      </c>
      <c r="U301" s="61">
        <v>79845803.019400001</v>
      </c>
      <c r="V301" s="61">
        <v>7827931.6875</v>
      </c>
      <c r="W301" s="61">
        <v>5396320.1551000001</v>
      </c>
      <c r="X301" s="61">
        <f t="shared" si="78"/>
        <v>2698160.07755</v>
      </c>
      <c r="Y301" s="61">
        <f t="shared" si="73"/>
        <v>2698160.07755</v>
      </c>
      <c r="Z301" s="61">
        <v>173895935.92340001</v>
      </c>
      <c r="AA301" s="66">
        <f t="shared" si="69"/>
        <v>364299366.19245005</v>
      </c>
    </row>
    <row r="302" spans="1:27" ht="24.9" customHeight="1">
      <c r="A302" s="179"/>
      <c r="B302" s="181"/>
      <c r="C302" s="57">
        <v>7</v>
      </c>
      <c r="D302" s="61" t="s">
        <v>720</v>
      </c>
      <c r="E302" s="61">
        <v>81246468.501000002</v>
      </c>
      <c r="F302" s="61">
        <v>0</v>
      </c>
      <c r="G302" s="61">
        <v>64851443.9824</v>
      </c>
      <c r="H302" s="61">
        <v>6939069.6721999999</v>
      </c>
      <c r="I302" s="61">
        <v>4382937.3744999999</v>
      </c>
      <c r="J302" s="61">
        <v>0</v>
      </c>
      <c r="K302" s="61">
        <f t="shared" si="79"/>
        <v>4382937.3744999999</v>
      </c>
      <c r="L302" s="75">
        <v>168046816.13479999</v>
      </c>
      <c r="M302" s="66">
        <f t="shared" si="72"/>
        <v>325466735.66489995</v>
      </c>
      <c r="N302" s="65"/>
      <c r="O302" s="181"/>
      <c r="P302" s="67">
        <v>14</v>
      </c>
      <c r="Q302" s="181"/>
      <c r="R302" s="61" t="s">
        <v>721</v>
      </c>
      <c r="S302" s="61">
        <v>99886856.804199994</v>
      </c>
      <c r="T302" s="61">
        <v>0</v>
      </c>
      <c r="U302" s="61">
        <v>79730319.583499998</v>
      </c>
      <c r="V302" s="61">
        <v>7898169.2718000002</v>
      </c>
      <c r="W302" s="61">
        <v>5388515.2916000001</v>
      </c>
      <c r="X302" s="61">
        <f t="shared" si="78"/>
        <v>2694257.6458000001</v>
      </c>
      <c r="Y302" s="61">
        <f t="shared" si="73"/>
        <v>2694257.6458000001</v>
      </c>
      <c r="Z302" s="61">
        <v>175700034.6839</v>
      </c>
      <c r="AA302" s="66">
        <f t="shared" si="69"/>
        <v>365909637.9892</v>
      </c>
    </row>
    <row r="303" spans="1:27" ht="24.9" customHeight="1">
      <c r="A303" s="179"/>
      <c r="B303" s="181"/>
      <c r="C303" s="57">
        <v>8</v>
      </c>
      <c r="D303" s="61" t="s">
        <v>722</v>
      </c>
      <c r="E303" s="61">
        <v>87151803.1866</v>
      </c>
      <c r="F303" s="61">
        <v>0</v>
      </c>
      <c r="G303" s="61">
        <v>69565119.402799994</v>
      </c>
      <c r="H303" s="61">
        <v>7548398.1278999997</v>
      </c>
      <c r="I303" s="61">
        <v>4701507.6776999999</v>
      </c>
      <c r="J303" s="61">
        <v>0</v>
      </c>
      <c r="K303" s="61">
        <f t="shared" si="79"/>
        <v>4701507.6776999999</v>
      </c>
      <c r="L303" s="75">
        <v>183697820.123</v>
      </c>
      <c r="M303" s="66">
        <f t="shared" si="72"/>
        <v>352664648.51800001</v>
      </c>
      <c r="N303" s="65"/>
      <c r="O303" s="181"/>
      <c r="P303" s="67">
        <v>15</v>
      </c>
      <c r="Q303" s="181"/>
      <c r="R303" s="61" t="s">
        <v>723</v>
      </c>
      <c r="S303" s="61">
        <v>78938212.520799994</v>
      </c>
      <c r="T303" s="61">
        <v>0</v>
      </c>
      <c r="U303" s="61">
        <v>63008979.489399999</v>
      </c>
      <c r="V303" s="61">
        <v>7022583.5816000002</v>
      </c>
      <c r="W303" s="61">
        <v>4258415.7603000002</v>
      </c>
      <c r="X303" s="61">
        <f t="shared" si="78"/>
        <v>2129207.8801500001</v>
      </c>
      <c r="Y303" s="61">
        <f t="shared" si="73"/>
        <v>2129207.8801500001</v>
      </c>
      <c r="Z303" s="61">
        <v>153210037.70159999</v>
      </c>
      <c r="AA303" s="66">
        <f t="shared" si="69"/>
        <v>304309021.17355001</v>
      </c>
    </row>
    <row r="304" spans="1:27" ht="24.9" customHeight="1">
      <c r="A304" s="179"/>
      <c r="B304" s="181"/>
      <c r="C304" s="57">
        <v>9</v>
      </c>
      <c r="D304" s="61" t="s">
        <v>724</v>
      </c>
      <c r="E304" s="61">
        <v>79454776.354000002</v>
      </c>
      <c r="F304" s="61">
        <v>0</v>
      </c>
      <c r="G304" s="61">
        <v>63421304.001699999</v>
      </c>
      <c r="H304" s="61">
        <v>6783432.6147999996</v>
      </c>
      <c r="I304" s="61">
        <v>4286282.4106000001</v>
      </c>
      <c r="J304" s="61">
        <v>0</v>
      </c>
      <c r="K304" s="61">
        <f t="shared" si="79"/>
        <v>4286282.4106000001</v>
      </c>
      <c r="L304" s="75">
        <v>164049175.47920001</v>
      </c>
      <c r="M304" s="66">
        <f t="shared" si="72"/>
        <v>317994970.86030006</v>
      </c>
      <c r="N304" s="65"/>
      <c r="O304" s="181"/>
      <c r="P304" s="67">
        <v>16</v>
      </c>
      <c r="Q304" s="181"/>
      <c r="R304" s="61" t="s">
        <v>725</v>
      </c>
      <c r="S304" s="61">
        <v>100581620.10330001</v>
      </c>
      <c r="T304" s="61">
        <v>0</v>
      </c>
      <c r="U304" s="61">
        <v>80284884.034299999</v>
      </c>
      <c r="V304" s="61">
        <v>8046680.7772000004</v>
      </c>
      <c r="W304" s="61">
        <v>5425995.1240999997</v>
      </c>
      <c r="X304" s="61">
        <f t="shared" si="78"/>
        <v>2712997.5620499998</v>
      </c>
      <c r="Y304" s="61">
        <f t="shared" si="73"/>
        <v>2712997.5620499998</v>
      </c>
      <c r="Z304" s="61">
        <v>179514650.82749999</v>
      </c>
      <c r="AA304" s="66">
        <f t="shared" si="69"/>
        <v>371140833.30435002</v>
      </c>
    </row>
    <row r="305" spans="1:27" ht="24.9" customHeight="1">
      <c r="A305" s="179"/>
      <c r="B305" s="181"/>
      <c r="C305" s="57">
        <v>10</v>
      </c>
      <c r="D305" s="61" t="s">
        <v>726</v>
      </c>
      <c r="E305" s="61">
        <v>75352796.895799994</v>
      </c>
      <c r="F305" s="61">
        <v>0</v>
      </c>
      <c r="G305" s="61">
        <v>60147078.1065</v>
      </c>
      <c r="H305" s="61">
        <v>6962040.2017999999</v>
      </c>
      <c r="I305" s="61">
        <v>4064996.2500999998</v>
      </c>
      <c r="J305" s="61">
        <v>0</v>
      </c>
      <c r="K305" s="61">
        <f t="shared" si="79"/>
        <v>4064996.2500999998</v>
      </c>
      <c r="L305" s="75">
        <v>168636829.36410001</v>
      </c>
      <c r="M305" s="66">
        <f t="shared" si="72"/>
        <v>315163740.81830001</v>
      </c>
      <c r="N305" s="65"/>
      <c r="O305" s="182"/>
      <c r="P305" s="67">
        <v>17</v>
      </c>
      <c r="Q305" s="182"/>
      <c r="R305" s="61" t="s">
        <v>727</v>
      </c>
      <c r="S305" s="61">
        <v>106868419.1054</v>
      </c>
      <c r="T305" s="61">
        <v>0</v>
      </c>
      <c r="U305" s="61">
        <v>85303046.679800004</v>
      </c>
      <c r="V305" s="61">
        <v>7426503.2666999996</v>
      </c>
      <c r="W305" s="61">
        <v>5765143.9736000001</v>
      </c>
      <c r="X305" s="61">
        <f t="shared" si="78"/>
        <v>2882571.9868000001</v>
      </c>
      <c r="Y305" s="61">
        <f t="shared" si="73"/>
        <v>2882571.9868000001</v>
      </c>
      <c r="Z305" s="61">
        <v>163584981.69890001</v>
      </c>
      <c r="AA305" s="66">
        <f t="shared" si="69"/>
        <v>366065522.73759997</v>
      </c>
    </row>
    <row r="306" spans="1:27" ht="24.9" customHeight="1">
      <c r="A306" s="179"/>
      <c r="B306" s="182"/>
      <c r="C306" s="57">
        <v>11</v>
      </c>
      <c r="D306" s="61" t="s">
        <v>728</v>
      </c>
      <c r="E306" s="61">
        <v>102844347.2446</v>
      </c>
      <c r="F306" s="61">
        <v>0</v>
      </c>
      <c r="G306" s="61">
        <v>82091007.120700002</v>
      </c>
      <c r="H306" s="61">
        <v>8351362.1206</v>
      </c>
      <c r="I306" s="61">
        <v>5548060.6309000002</v>
      </c>
      <c r="J306" s="61">
        <v>0</v>
      </c>
      <c r="K306" s="61">
        <f t="shared" si="79"/>
        <v>5548060.6309000002</v>
      </c>
      <c r="L306" s="75">
        <v>204322480.82010001</v>
      </c>
      <c r="M306" s="66">
        <f t="shared" si="72"/>
        <v>403157257.93690002</v>
      </c>
      <c r="N306" s="65"/>
      <c r="O306" s="57"/>
      <c r="P306" s="173" t="s">
        <v>729</v>
      </c>
      <c r="Q306" s="174"/>
      <c r="R306" s="62"/>
      <c r="S306" s="62">
        <f t="shared" ref="S306:W306" si="81">SUM(S289:S305)</f>
        <v>1596235994.6376004</v>
      </c>
      <c r="T306" s="62">
        <f t="shared" si="81"/>
        <v>0</v>
      </c>
      <c r="U306" s="62">
        <f t="shared" si="81"/>
        <v>1274125646.3076</v>
      </c>
      <c r="V306" s="62">
        <f t="shared" si="81"/>
        <v>132004224.49499999</v>
      </c>
      <c r="W306" s="62">
        <f t="shared" si="81"/>
        <v>86110849.228499994</v>
      </c>
      <c r="X306" s="62">
        <f t="shared" ref="X306:AA306" si="82">SUM(X289:X305)</f>
        <v>43055424.614249997</v>
      </c>
      <c r="Y306" s="62">
        <f t="shared" si="73"/>
        <v>43055424.614249997</v>
      </c>
      <c r="Z306" s="62">
        <f t="shared" si="82"/>
        <v>2928731477.7779002</v>
      </c>
      <c r="AA306" s="62">
        <f t="shared" si="82"/>
        <v>5974152767.8323488</v>
      </c>
    </row>
    <row r="307" spans="1:27" ht="24.9" customHeight="1">
      <c r="A307" s="57"/>
      <c r="B307" s="172" t="s">
        <v>730</v>
      </c>
      <c r="C307" s="173"/>
      <c r="D307" s="62"/>
      <c r="E307" s="62">
        <f>SUM(E296:E306)</f>
        <v>1024512910.1593001</v>
      </c>
      <c r="F307" s="62">
        <f t="shared" ref="F307:M307" si="83">SUM(F296:F306)</f>
        <v>0</v>
      </c>
      <c r="G307" s="62">
        <f t="shared" si="83"/>
        <v>817772671.58000004</v>
      </c>
      <c r="H307" s="62">
        <f t="shared" si="83"/>
        <v>85786177.569800004</v>
      </c>
      <c r="I307" s="62">
        <f t="shared" si="83"/>
        <v>55268567.452100001</v>
      </c>
      <c r="J307" s="62">
        <f t="shared" si="83"/>
        <v>0</v>
      </c>
      <c r="K307" s="62">
        <f t="shared" si="83"/>
        <v>55268567.452100001</v>
      </c>
      <c r="L307" s="62">
        <f t="shared" si="83"/>
        <v>2091409146.6906002</v>
      </c>
      <c r="M307" s="62">
        <f t="shared" si="83"/>
        <v>4074749473.4518003</v>
      </c>
      <c r="N307" s="76"/>
      <c r="O307" s="180">
        <v>32</v>
      </c>
      <c r="P307" s="67">
        <v>1</v>
      </c>
      <c r="Q307" s="180" t="s">
        <v>117</v>
      </c>
      <c r="R307" s="61" t="s">
        <v>731</v>
      </c>
      <c r="S307" s="61">
        <v>71105605.0986</v>
      </c>
      <c r="T307" s="61">
        <v>0</v>
      </c>
      <c r="U307" s="61">
        <v>56756942.8059</v>
      </c>
      <c r="V307" s="61">
        <v>8897954.3706999999</v>
      </c>
      <c r="W307" s="61">
        <v>3835876.4372</v>
      </c>
      <c r="X307" s="61">
        <f t="shared" si="78"/>
        <v>1917938.2186</v>
      </c>
      <c r="Y307" s="61">
        <f t="shared" si="73"/>
        <v>1917938.2186</v>
      </c>
      <c r="Z307" s="61">
        <v>343098172.9436</v>
      </c>
      <c r="AA307" s="66">
        <f t="shared" si="69"/>
        <v>481776613.43739998</v>
      </c>
    </row>
    <row r="308" spans="1:27" ht="24.9" customHeight="1">
      <c r="A308" s="179">
        <v>16</v>
      </c>
      <c r="B308" s="180" t="s">
        <v>732</v>
      </c>
      <c r="C308" s="57">
        <v>1</v>
      </c>
      <c r="D308" s="61" t="s">
        <v>733</v>
      </c>
      <c r="E308" s="61">
        <v>80393032.877399996</v>
      </c>
      <c r="F308" s="61">
        <v>0</v>
      </c>
      <c r="G308" s="61">
        <v>64170226.280900002</v>
      </c>
      <c r="H308" s="61">
        <v>7727497.2225000001</v>
      </c>
      <c r="I308" s="61">
        <v>4336897.7747</v>
      </c>
      <c r="J308" s="61">
        <f>I308/2</f>
        <v>2168448.88735</v>
      </c>
      <c r="K308" s="61">
        <f t="shared" si="79"/>
        <v>2168448.88735</v>
      </c>
      <c r="L308" s="75">
        <v>171788087.4975</v>
      </c>
      <c r="M308" s="66">
        <f t="shared" si="72"/>
        <v>326247292.76564997</v>
      </c>
      <c r="N308" s="65"/>
      <c r="O308" s="181"/>
      <c r="P308" s="67">
        <v>2</v>
      </c>
      <c r="Q308" s="181"/>
      <c r="R308" s="61" t="s">
        <v>734</v>
      </c>
      <c r="S308" s="61">
        <v>88840931.329500005</v>
      </c>
      <c r="T308" s="61">
        <v>0</v>
      </c>
      <c r="U308" s="61">
        <v>70913392.148200005</v>
      </c>
      <c r="V308" s="61">
        <v>10005334.804199999</v>
      </c>
      <c r="W308" s="61">
        <v>4792629.7043000003</v>
      </c>
      <c r="X308" s="61">
        <f t="shared" si="78"/>
        <v>2396314.8521500002</v>
      </c>
      <c r="Y308" s="61">
        <f t="shared" si="73"/>
        <v>2396314.8521500002</v>
      </c>
      <c r="Z308" s="61">
        <v>371541971.06059998</v>
      </c>
      <c r="AA308" s="66">
        <f t="shared" si="69"/>
        <v>543697944.19464993</v>
      </c>
    </row>
    <row r="309" spans="1:27" ht="24.9" customHeight="1">
      <c r="A309" s="179"/>
      <c r="B309" s="181"/>
      <c r="C309" s="57">
        <v>2</v>
      </c>
      <c r="D309" s="61" t="s">
        <v>735</v>
      </c>
      <c r="E309" s="61">
        <v>75653896.260299996</v>
      </c>
      <c r="F309" s="61">
        <v>0</v>
      </c>
      <c r="G309" s="61">
        <v>60387417.5198</v>
      </c>
      <c r="H309" s="61">
        <v>7395998.3265000004</v>
      </c>
      <c r="I309" s="61">
        <v>4081239.4134</v>
      </c>
      <c r="J309" s="61">
        <f t="shared" ref="J309:J334" si="84">I309/2</f>
        <v>2040619.7067</v>
      </c>
      <c r="K309" s="61">
        <f t="shared" si="79"/>
        <v>2040619.7067</v>
      </c>
      <c r="L309" s="75">
        <v>163273319.31979999</v>
      </c>
      <c r="M309" s="66">
        <f t="shared" si="72"/>
        <v>308751251.13309997</v>
      </c>
      <c r="N309" s="65"/>
      <c r="O309" s="181"/>
      <c r="P309" s="67">
        <v>3</v>
      </c>
      <c r="Q309" s="181"/>
      <c r="R309" s="61" t="s">
        <v>736</v>
      </c>
      <c r="S309" s="61">
        <v>81841132.813999996</v>
      </c>
      <c r="T309" s="61">
        <v>0</v>
      </c>
      <c r="U309" s="61">
        <v>65326108.790600002</v>
      </c>
      <c r="V309" s="61">
        <v>8754090.5468000006</v>
      </c>
      <c r="W309" s="61">
        <v>4415017.2481000004</v>
      </c>
      <c r="X309" s="61">
        <f t="shared" si="78"/>
        <v>2207508.6240500002</v>
      </c>
      <c r="Y309" s="61">
        <f t="shared" si="73"/>
        <v>2207508.6240500002</v>
      </c>
      <c r="Z309" s="61">
        <v>339402935.56999999</v>
      </c>
      <c r="AA309" s="66">
        <f t="shared" si="69"/>
        <v>497531776.34544998</v>
      </c>
    </row>
    <row r="310" spans="1:27" ht="24.9" customHeight="1">
      <c r="A310" s="179"/>
      <c r="B310" s="181"/>
      <c r="C310" s="57">
        <v>3</v>
      </c>
      <c r="D310" s="61" t="s">
        <v>737</v>
      </c>
      <c r="E310" s="61">
        <v>69502446.012999997</v>
      </c>
      <c r="F310" s="61">
        <v>0</v>
      </c>
      <c r="G310" s="61">
        <v>55477291.104699999</v>
      </c>
      <c r="H310" s="61">
        <v>6860630.9578</v>
      </c>
      <c r="I310" s="61">
        <v>3749392.1135</v>
      </c>
      <c r="J310" s="61">
        <f t="shared" si="84"/>
        <v>1874696.05675</v>
      </c>
      <c r="K310" s="61">
        <f t="shared" si="79"/>
        <v>1874696.05675</v>
      </c>
      <c r="L310" s="75">
        <v>149522054.72060001</v>
      </c>
      <c r="M310" s="66">
        <f t="shared" si="72"/>
        <v>283237118.85285002</v>
      </c>
      <c r="N310" s="65"/>
      <c r="O310" s="181"/>
      <c r="P310" s="67">
        <v>4</v>
      </c>
      <c r="Q310" s="181"/>
      <c r="R310" s="61" t="s">
        <v>738</v>
      </c>
      <c r="S310" s="61">
        <v>87363769.499500006</v>
      </c>
      <c r="T310" s="61">
        <v>0</v>
      </c>
      <c r="U310" s="61">
        <v>69734312.251599997</v>
      </c>
      <c r="V310" s="61">
        <v>9490794.9419</v>
      </c>
      <c r="W310" s="61">
        <v>4712942.4526000004</v>
      </c>
      <c r="X310" s="61">
        <f t="shared" si="78"/>
        <v>2356471.2263000002</v>
      </c>
      <c r="Y310" s="61">
        <f t="shared" si="73"/>
        <v>2356471.2263000002</v>
      </c>
      <c r="Z310" s="61">
        <v>358325674.72469997</v>
      </c>
      <c r="AA310" s="66">
        <f t="shared" si="69"/>
        <v>527271022.64399999</v>
      </c>
    </row>
    <row r="311" spans="1:27" ht="24.9" customHeight="1">
      <c r="A311" s="179"/>
      <c r="B311" s="181"/>
      <c r="C311" s="57">
        <v>4</v>
      </c>
      <c r="D311" s="61" t="s">
        <v>739</v>
      </c>
      <c r="E311" s="61">
        <v>73921212.845200002</v>
      </c>
      <c r="F311" s="61">
        <v>0</v>
      </c>
      <c r="G311" s="61">
        <v>59004378.681299999</v>
      </c>
      <c r="H311" s="61">
        <v>7324890.1390000004</v>
      </c>
      <c r="I311" s="61">
        <v>3987767.7458000001</v>
      </c>
      <c r="J311" s="61">
        <f t="shared" si="84"/>
        <v>1993883.8729000001</v>
      </c>
      <c r="K311" s="61">
        <f t="shared" si="79"/>
        <v>1993883.8729000001</v>
      </c>
      <c r="L311" s="75">
        <v>161446858.54179999</v>
      </c>
      <c r="M311" s="66">
        <f t="shared" si="72"/>
        <v>303691224.08020002</v>
      </c>
      <c r="N311" s="65"/>
      <c r="O311" s="181"/>
      <c r="P311" s="67">
        <v>5</v>
      </c>
      <c r="Q311" s="181"/>
      <c r="R311" s="61" t="s">
        <v>740</v>
      </c>
      <c r="S311" s="61">
        <v>81095434.910500005</v>
      </c>
      <c r="T311" s="61">
        <v>0</v>
      </c>
      <c r="U311" s="61">
        <v>64730888.017300002</v>
      </c>
      <c r="V311" s="61">
        <v>9612558.8395000007</v>
      </c>
      <c r="W311" s="61">
        <v>4374789.6878000004</v>
      </c>
      <c r="X311" s="61">
        <f t="shared" si="78"/>
        <v>2187394.8439000002</v>
      </c>
      <c r="Y311" s="61">
        <f t="shared" si="73"/>
        <v>2187394.8439000002</v>
      </c>
      <c r="Z311" s="61">
        <v>361453260.88639998</v>
      </c>
      <c r="AA311" s="66">
        <f t="shared" si="69"/>
        <v>519079537.49759996</v>
      </c>
    </row>
    <row r="312" spans="1:27" ht="24.9" customHeight="1">
      <c r="A312" s="179"/>
      <c r="B312" s="181"/>
      <c r="C312" s="57">
        <v>5</v>
      </c>
      <c r="D312" s="61" t="s">
        <v>741</v>
      </c>
      <c r="E312" s="61">
        <v>79266182.922399998</v>
      </c>
      <c r="F312" s="61">
        <v>0</v>
      </c>
      <c r="G312" s="61">
        <v>63270767.534199998</v>
      </c>
      <c r="H312" s="61">
        <v>7228628.2171999998</v>
      </c>
      <c r="I312" s="61">
        <v>4276108.5137</v>
      </c>
      <c r="J312" s="61">
        <f t="shared" si="84"/>
        <v>2138054.25685</v>
      </c>
      <c r="K312" s="61">
        <f t="shared" si="79"/>
        <v>2138054.25685</v>
      </c>
      <c r="L312" s="75">
        <v>158974307.4754</v>
      </c>
      <c r="M312" s="66">
        <f t="shared" si="72"/>
        <v>310877940.40605003</v>
      </c>
      <c r="N312" s="65"/>
      <c r="O312" s="181"/>
      <c r="P312" s="67">
        <v>6</v>
      </c>
      <c r="Q312" s="181"/>
      <c r="R312" s="61" t="s">
        <v>742</v>
      </c>
      <c r="S312" s="61">
        <v>81081883.998999998</v>
      </c>
      <c r="T312" s="61">
        <v>0</v>
      </c>
      <c r="U312" s="61">
        <v>64720071.5942</v>
      </c>
      <c r="V312" s="61">
        <v>9549044.9903999995</v>
      </c>
      <c r="W312" s="61">
        <v>4374058.6677999999</v>
      </c>
      <c r="X312" s="61">
        <f t="shared" si="78"/>
        <v>2187029.3339</v>
      </c>
      <c r="Y312" s="61">
        <f t="shared" si="73"/>
        <v>2187029.3339</v>
      </c>
      <c r="Z312" s="61">
        <v>359821865.70670003</v>
      </c>
      <c r="AA312" s="66">
        <f t="shared" si="69"/>
        <v>517359895.62419999</v>
      </c>
    </row>
    <row r="313" spans="1:27" ht="24.9" customHeight="1">
      <c r="A313" s="179"/>
      <c r="B313" s="181"/>
      <c r="C313" s="57">
        <v>6</v>
      </c>
      <c r="D313" s="61" t="s">
        <v>743</v>
      </c>
      <c r="E313" s="61">
        <v>79531603.613700002</v>
      </c>
      <c r="F313" s="61">
        <v>0</v>
      </c>
      <c r="G313" s="61">
        <v>63482628.005199999</v>
      </c>
      <c r="H313" s="61">
        <v>7248357.4242000002</v>
      </c>
      <c r="I313" s="61">
        <v>4290426.9485999998</v>
      </c>
      <c r="J313" s="61">
        <f t="shared" si="84"/>
        <v>2145213.4742999999</v>
      </c>
      <c r="K313" s="61">
        <f t="shared" si="79"/>
        <v>2145213.4742999999</v>
      </c>
      <c r="L313" s="75">
        <v>159481065.1936</v>
      </c>
      <c r="M313" s="66">
        <f t="shared" si="72"/>
        <v>311888867.71099997</v>
      </c>
      <c r="N313" s="65"/>
      <c r="O313" s="181"/>
      <c r="P313" s="67">
        <v>7</v>
      </c>
      <c r="Q313" s="181"/>
      <c r="R313" s="61" t="s">
        <v>744</v>
      </c>
      <c r="S313" s="61">
        <v>87874209.029300004</v>
      </c>
      <c r="T313" s="61">
        <v>0</v>
      </c>
      <c r="U313" s="61">
        <v>70141748.306299999</v>
      </c>
      <c r="V313" s="61">
        <v>10009995.8796</v>
      </c>
      <c r="W313" s="61">
        <v>4740478.7200999996</v>
      </c>
      <c r="X313" s="61">
        <f t="shared" si="78"/>
        <v>2370239.3600499998</v>
      </c>
      <c r="Y313" s="61">
        <f t="shared" si="73"/>
        <v>2370239.3600499998</v>
      </c>
      <c r="Z313" s="61">
        <v>371661693.8617</v>
      </c>
      <c r="AA313" s="66">
        <f t="shared" si="69"/>
        <v>542057886.43694997</v>
      </c>
    </row>
    <row r="314" spans="1:27" ht="24.9" customHeight="1">
      <c r="A314" s="179"/>
      <c r="B314" s="181"/>
      <c r="C314" s="57">
        <v>7</v>
      </c>
      <c r="D314" s="61" t="s">
        <v>745</v>
      </c>
      <c r="E314" s="61">
        <v>71184979.898200005</v>
      </c>
      <c r="F314" s="61">
        <v>0</v>
      </c>
      <c r="G314" s="61">
        <v>56820300.271799996</v>
      </c>
      <c r="H314" s="61">
        <v>6724187.3515999997</v>
      </c>
      <c r="I314" s="61">
        <v>3840158.4051000001</v>
      </c>
      <c r="J314" s="61">
        <f t="shared" si="84"/>
        <v>1920079.20255</v>
      </c>
      <c r="K314" s="61">
        <f t="shared" si="79"/>
        <v>1920079.20255</v>
      </c>
      <c r="L314" s="75">
        <v>146017410.54170001</v>
      </c>
      <c r="M314" s="66">
        <f t="shared" si="72"/>
        <v>282666957.26585001</v>
      </c>
      <c r="N314" s="65"/>
      <c r="O314" s="181"/>
      <c r="P314" s="67">
        <v>8</v>
      </c>
      <c r="Q314" s="181"/>
      <c r="R314" s="61" t="s">
        <v>746</v>
      </c>
      <c r="S314" s="61">
        <v>85133486.146400005</v>
      </c>
      <c r="T314" s="61">
        <v>0</v>
      </c>
      <c r="U314" s="61">
        <v>67954086.001699999</v>
      </c>
      <c r="V314" s="61">
        <v>9221242.8092999998</v>
      </c>
      <c r="W314" s="61">
        <v>4592627.1645</v>
      </c>
      <c r="X314" s="61">
        <f t="shared" si="78"/>
        <v>2296313.58225</v>
      </c>
      <c r="Y314" s="61">
        <f t="shared" si="73"/>
        <v>2296313.58225</v>
      </c>
      <c r="Z314" s="61">
        <v>351402050.09530002</v>
      </c>
      <c r="AA314" s="66">
        <f t="shared" si="69"/>
        <v>516007178.63495004</v>
      </c>
    </row>
    <row r="315" spans="1:27" ht="24.9" customHeight="1">
      <c r="A315" s="179"/>
      <c r="B315" s="181"/>
      <c r="C315" s="57">
        <v>8</v>
      </c>
      <c r="D315" s="61" t="s">
        <v>747</v>
      </c>
      <c r="E315" s="61">
        <v>75399636.799999997</v>
      </c>
      <c r="F315" s="61">
        <v>0</v>
      </c>
      <c r="G315" s="61">
        <v>60184466.013700001</v>
      </c>
      <c r="H315" s="61">
        <v>7106877.7134999996</v>
      </c>
      <c r="I315" s="61">
        <v>4067523.0844000001</v>
      </c>
      <c r="J315" s="61">
        <f t="shared" si="84"/>
        <v>2033761.5422</v>
      </c>
      <c r="K315" s="61">
        <f t="shared" si="79"/>
        <v>2033761.5422</v>
      </c>
      <c r="L315" s="75">
        <v>155847065.34470001</v>
      </c>
      <c r="M315" s="66">
        <f t="shared" si="72"/>
        <v>300571807.41409999</v>
      </c>
      <c r="N315" s="65"/>
      <c r="O315" s="181"/>
      <c r="P315" s="67">
        <v>9</v>
      </c>
      <c r="Q315" s="181"/>
      <c r="R315" s="61" t="s">
        <v>748</v>
      </c>
      <c r="S315" s="61">
        <v>81202593.883399993</v>
      </c>
      <c r="T315" s="61">
        <v>0</v>
      </c>
      <c r="U315" s="61">
        <v>64816422.985699996</v>
      </c>
      <c r="V315" s="61">
        <v>9368803.3482000008</v>
      </c>
      <c r="W315" s="61">
        <v>4380570.5060999999</v>
      </c>
      <c r="X315" s="61">
        <f t="shared" si="78"/>
        <v>2190285.2530499999</v>
      </c>
      <c r="Y315" s="61">
        <f t="shared" si="73"/>
        <v>2190285.2530499999</v>
      </c>
      <c r="Z315" s="61">
        <v>355192240.03530002</v>
      </c>
      <c r="AA315" s="66">
        <f t="shared" si="69"/>
        <v>512770345.50564998</v>
      </c>
    </row>
    <row r="316" spans="1:27" ht="24.9" customHeight="1">
      <c r="A316" s="179"/>
      <c r="B316" s="181"/>
      <c r="C316" s="57">
        <v>9</v>
      </c>
      <c r="D316" s="61" t="s">
        <v>749</v>
      </c>
      <c r="E316" s="61">
        <v>84830689.518399999</v>
      </c>
      <c r="F316" s="61">
        <v>0</v>
      </c>
      <c r="G316" s="61">
        <v>67712391.822099999</v>
      </c>
      <c r="H316" s="61">
        <v>7768803.9940999998</v>
      </c>
      <c r="I316" s="61">
        <v>4576292.4402999999</v>
      </c>
      <c r="J316" s="61">
        <f t="shared" si="84"/>
        <v>2288146.22015</v>
      </c>
      <c r="K316" s="61">
        <f t="shared" si="79"/>
        <v>2288146.22015</v>
      </c>
      <c r="L316" s="75">
        <v>172849079.21709999</v>
      </c>
      <c r="M316" s="66">
        <f t="shared" si="72"/>
        <v>335449110.77184999</v>
      </c>
      <c r="N316" s="65"/>
      <c r="O316" s="181"/>
      <c r="P316" s="67">
        <v>10</v>
      </c>
      <c r="Q316" s="181"/>
      <c r="R316" s="61" t="s">
        <v>750</v>
      </c>
      <c r="S316" s="61">
        <v>95223110.631699994</v>
      </c>
      <c r="T316" s="61">
        <v>0</v>
      </c>
      <c r="U316" s="61">
        <v>76007687.951399997</v>
      </c>
      <c r="V316" s="61">
        <v>10005723.2271</v>
      </c>
      <c r="W316" s="61">
        <v>5136923.9574999996</v>
      </c>
      <c r="X316" s="61">
        <f t="shared" si="78"/>
        <v>2568461.9787499998</v>
      </c>
      <c r="Y316" s="61">
        <f t="shared" si="73"/>
        <v>2568461.9787499998</v>
      </c>
      <c r="Z316" s="61">
        <v>371551947.96069998</v>
      </c>
      <c r="AA316" s="66">
        <f t="shared" si="69"/>
        <v>555356931.74965</v>
      </c>
    </row>
    <row r="317" spans="1:27" ht="24.9" customHeight="1">
      <c r="A317" s="179"/>
      <c r="B317" s="181"/>
      <c r="C317" s="57">
        <v>10</v>
      </c>
      <c r="D317" s="61" t="s">
        <v>751</v>
      </c>
      <c r="E317" s="61">
        <v>74978456.964699998</v>
      </c>
      <c r="F317" s="61">
        <v>0</v>
      </c>
      <c r="G317" s="61">
        <v>59848277.610699996</v>
      </c>
      <c r="H317" s="61">
        <v>7309822.0073999995</v>
      </c>
      <c r="I317" s="61">
        <v>4044802.0372000001</v>
      </c>
      <c r="J317" s="61">
        <f t="shared" si="84"/>
        <v>2022401.0186000001</v>
      </c>
      <c r="K317" s="61">
        <f t="shared" si="79"/>
        <v>2022401.0186000001</v>
      </c>
      <c r="L317" s="75">
        <v>161059823.62470001</v>
      </c>
      <c r="M317" s="66">
        <f t="shared" si="72"/>
        <v>305218781.22609997</v>
      </c>
      <c r="N317" s="65"/>
      <c r="O317" s="181"/>
      <c r="P317" s="67">
        <v>11</v>
      </c>
      <c r="Q317" s="181"/>
      <c r="R317" s="61" t="s">
        <v>752</v>
      </c>
      <c r="S317" s="61">
        <v>84805730.067100003</v>
      </c>
      <c r="T317" s="61">
        <v>0</v>
      </c>
      <c r="U317" s="61">
        <v>67692469.030399993</v>
      </c>
      <c r="V317" s="61">
        <v>9729460.7532000002</v>
      </c>
      <c r="W317" s="61">
        <v>4574945.9729000004</v>
      </c>
      <c r="X317" s="61">
        <f t="shared" si="78"/>
        <v>2287472.9864500002</v>
      </c>
      <c r="Y317" s="61">
        <f t="shared" si="73"/>
        <v>2287472.9864500002</v>
      </c>
      <c r="Z317" s="61">
        <v>364455963.7816</v>
      </c>
      <c r="AA317" s="66">
        <f t="shared" si="69"/>
        <v>528971096.61874998</v>
      </c>
    </row>
    <row r="318" spans="1:27" ht="24.9" customHeight="1">
      <c r="A318" s="179"/>
      <c r="B318" s="181"/>
      <c r="C318" s="57">
        <v>11</v>
      </c>
      <c r="D318" s="61" t="s">
        <v>753</v>
      </c>
      <c r="E318" s="61">
        <v>92482779.8574</v>
      </c>
      <c r="F318" s="61">
        <v>0</v>
      </c>
      <c r="G318" s="61">
        <v>73820338.6303</v>
      </c>
      <c r="H318" s="61">
        <v>8288741.5959000001</v>
      </c>
      <c r="I318" s="61">
        <v>4989093.5546000004</v>
      </c>
      <c r="J318" s="61">
        <f t="shared" si="84"/>
        <v>2494546.7773000002</v>
      </c>
      <c r="K318" s="61">
        <f t="shared" si="79"/>
        <v>2494546.7773000002</v>
      </c>
      <c r="L318" s="75">
        <v>186204020.06119999</v>
      </c>
      <c r="M318" s="66">
        <f t="shared" si="72"/>
        <v>363290426.92209995</v>
      </c>
      <c r="N318" s="65"/>
      <c r="O318" s="181"/>
      <c r="P318" s="67">
        <v>12</v>
      </c>
      <c r="Q318" s="181"/>
      <c r="R318" s="61" t="s">
        <v>754</v>
      </c>
      <c r="S318" s="61">
        <v>81166358.703799993</v>
      </c>
      <c r="T318" s="61">
        <v>0</v>
      </c>
      <c r="U318" s="61">
        <v>64787499.8367</v>
      </c>
      <c r="V318" s="61">
        <v>9205732.6790999994</v>
      </c>
      <c r="W318" s="61">
        <v>4378615.7561999997</v>
      </c>
      <c r="X318" s="61">
        <f t="shared" si="78"/>
        <v>2189307.8780999999</v>
      </c>
      <c r="Y318" s="61">
        <f t="shared" si="73"/>
        <v>2189307.8780999999</v>
      </c>
      <c r="Z318" s="61">
        <v>351003662.15390003</v>
      </c>
      <c r="AA318" s="66">
        <f t="shared" ref="AA318:AA381" si="85">S318+T318+U318+V318+Y318+Z318</f>
        <v>508352561.25160003</v>
      </c>
    </row>
    <row r="319" spans="1:27" ht="24.9" customHeight="1">
      <c r="A319" s="179"/>
      <c r="B319" s="181"/>
      <c r="C319" s="57">
        <v>12</v>
      </c>
      <c r="D319" s="61" t="s">
        <v>755</v>
      </c>
      <c r="E319" s="61">
        <v>78545197.930899993</v>
      </c>
      <c r="F319" s="61">
        <v>0</v>
      </c>
      <c r="G319" s="61">
        <v>62695272.763099998</v>
      </c>
      <c r="H319" s="61">
        <v>7249067.3005999997</v>
      </c>
      <c r="I319" s="61">
        <v>4237214.1207999997</v>
      </c>
      <c r="J319" s="61">
        <f t="shared" si="84"/>
        <v>2118607.0603999998</v>
      </c>
      <c r="K319" s="61">
        <f t="shared" si="79"/>
        <v>2118607.0603999998</v>
      </c>
      <c r="L319" s="75">
        <v>159499298.83860001</v>
      </c>
      <c r="M319" s="66">
        <f t="shared" si="72"/>
        <v>310107443.89359999</v>
      </c>
      <c r="N319" s="65"/>
      <c r="O319" s="181"/>
      <c r="P319" s="67">
        <v>13</v>
      </c>
      <c r="Q319" s="181"/>
      <c r="R319" s="61" t="s">
        <v>756</v>
      </c>
      <c r="S319" s="61">
        <v>96358575.614299998</v>
      </c>
      <c r="T319" s="61">
        <v>0</v>
      </c>
      <c r="U319" s="61">
        <v>76914023.267399997</v>
      </c>
      <c r="V319" s="61">
        <v>10605274.139599999</v>
      </c>
      <c r="W319" s="61">
        <v>5198177.9664000003</v>
      </c>
      <c r="X319" s="61">
        <f t="shared" si="78"/>
        <v>2599088.9832000001</v>
      </c>
      <c r="Y319" s="61">
        <f t="shared" si="73"/>
        <v>2599088.9832000001</v>
      </c>
      <c r="Z319" s="61">
        <v>386951809.29159999</v>
      </c>
      <c r="AA319" s="66">
        <f t="shared" si="85"/>
        <v>573428771.29610002</v>
      </c>
    </row>
    <row r="320" spans="1:27" ht="24.9" customHeight="1">
      <c r="A320" s="179"/>
      <c r="B320" s="181"/>
      <c r="C320" s="57">
        <v>13</v>
      </c>
      <c r="D320" s="61" t="s">
        <v>757</v>
      </c>
      <c r="E320" s="61">
        <v>70955698.162699997</v>
      </c>
      <c r="F320" s="61">
        <v>0</v>
      </c>
      <c r="G320" s="61">
        <v>56637286.1435</v>
      </c>
      <c r="H320" s="61">
        <v>7050542.9919999996</v>
      </c>
      <c r="I320" s="61">
        <v>3827789.5292000002</v>
      </c>
      <c r="J320" s="61">
        <f t="shared" si="84"/>
        <v>1913894.7646000001</v>
      </c>
      <c r="K320" s="61">
        <f t="shared" si="79"/>
        <v>1913894.7646000001</v>
      </c>
      <c r="L320" s="75">
        <v>154400070.80109999</v>
      </c>
      <c r="M320" s="66">
        <f t="shared" si="72"/>
        <v>290957492.86390001</v>
      </c>
      <c r="N320" s="65"/>
      <c r="O320" s="181"/>
      <c r="P320" s="67">
        <v>14</v>
      </c>
      <c r="Q320" s="181"/>
      <c r="R320" s="61" t="s">
        <v>758</v>
      </c>
      <c r="S320" s="61">
        <v>118001526.68279999</v>
      </c>
      <c r="T320" s="61">
        <v>0</v>
      </c>
      <c r="U320" s="61">
        <v>94189563.4199</v>
      </c>
      <c r="V320" s="61">
        <v>12889897.561799999</v>
      </c>
      <c r="W320" s="61">
        <v>6365732.7030999996</v>
      </c>
      <c r="X320" s="61">
        <f t="shared" si="78"/>
        <v>3182866.3515499998</v>
      </c>
      <c r="Y320" s="61">
        <f t="shared" si="73"/>
        <v>3182866.3515499998</v>
      </c>
      <c r="Z320" s="61">
        <v>445633871.41710001</v>
      </c>
      <c r="AA320" s="66">
        <f t="shared" si="85"/>
        <v>673897725.43315005</v>
      </c>
    </row>
    <row r="321" spans="1:27" ht="24.9" customHeight="1">
      <c r="A321" s="179"/>
      <c r="B321" s="181"/>
      <c r="C321" s="57">
        <v>14</v>
      </c>
      <c r="D321" s="61" t="s">
        <v>759</v>
      </c>
      <c r="E321" s="61">
        <v>69051451.743200004</v>
      </c>
      <c r="F321" s="61">
        <v>0</v>
      </c>
      <c r="G321" s="61">
        <v>55117304.631800003</v>
      </c>
      <c r="H321" s="61">
        <v>6827695.3705000002</v>
      </c>
      <c r="I321" s="61">
        <v>3725062.6913000001</v>
      </c>
      <c r="J321" s="61">
        <f t="shared" si="84"/>
        <v>1862531.34565</v>
      </c>
      <c r="K321" s="61">
        <f t="shared" si="79"/>
        <v>1862531.34565</v>
      </c>
      <c r="L321" s="75">
        <v>148676082.3994</v>
      </c>
      <c r="M321" s="66">
        <f t="shared" si="72"/>
        <v>281535065.49054998</v>
      </c>
      <c r="N321" s="65"/>
      <c r="O321" s="181"/>
      <c r="P321" s="67">
        <v>15</v>
      </c>
      <c r="Q321" s="181"/>
      <c r="R321" s="61" t="s">
        <v>760</v>
      </c>
      <c r="S321" s="61">
        <v>95267740.088300005</v>
      </c>
      <c r="T321" s="61">
        <v>0</v>
      </c>
      <c r="U321" s="61">
        <v>76043311.465200007</v>
      </c>
      <c r="V321" s="61">
        <v>10454874.095000001</v>
      </c>
      <c r="W321" s="61">
        <v>5139331.5466</v>
      </c>
      <c r="X321" s="61">
        <f t="shared" si="78"/>
        <v>2569665.7733</v>
      </c>
      <c r="Y321" s="61">
        <f t="shared" si="73"/>
        <v>2569665.7733</v>
      </c>
      <c r="Z321" s="61">
        <v>383088684.77170002</v>
      </c>
      <c r="AA321" s="66">
        <f t="shared" si="85"/>
        <v>567424276.19350004</v>
      </c>
    </row>
    <row r="322" spans="1:27" ht="24.9" customHeight="1">
      <c r="A322" s="179"/>
      <c r="B322" s="181"/>
      <c r="C322" s="57">
        <v>15</v>
      </c>
      <c r="D322" s="61" t="s">
        <v>761</v>
      </c>
      <c r="E322" s="61">
        <v>61513897.742399998</v>
      </c>
      <c r="F322" s="61">
        <v>0</v>
      </c>
      <c r="G322" s="61">
        <v>49100781.451700002</v>
      </c>
      <c r="H322" s="61">
        <v>6180502.3743000003</v>
      </c>
      <c r="I322" s="61">
        <v>3318440.3758</v>
      </c>
      <c r="J322" s="61">
        <f t="shared" si="84"/>
        <v>1659220.1879</v>
      </c>
      <c r="K322" s="61">
        <f t="shared" si="79"/>
        <v>1659220.1879</v>
      </c>
      <c r="L322" s="75">
        <v>132052502.6682</v>
      </c>
      <c r="M322" s="66">
        <f t="shared" si="72"/>
        <v>250506904.42449999</v>
      </c>
      <c r="N322" s="65"/>
      <c r="O322" s="181"/>
      <c r="P322" s="67">
        <v>16</v>
      </c>
      <c r="Q322" s="181"/>
      <c r="R322" s="61" t="s">
        <v>762</v>
      </c>
      <c r="S322" s="61">
        <v>96133502.872299999</v>
      </c>
      <c r="T322" s="61">
        <v>0</v>
      </c>
      <c r="U322" s="61">
        <v>76734368.784099996</v>
      </c>
      <c r="V322" s="61">
        <v>10468562.6555</v>
      </c>
      <c r="W322" s="61">
        <v>5186036.1497</v>
      </c>
      <c r="X322" s="61">
        <f t="shared" si="78"/>
        <v>2593018.07485</v>
      </c>
      <c r="Y322" s="61">
        <f t="shared" si="73"/>
        <v>2593018.07485</v>
      </c>
      <c r="Z322" s="61">
        <v>383440284.49199998</v>
      </c>
      <c r="AA322" s="66">
        <f t="shared" si="85"/>
        <v>569369736.87874997</v>
      </c>
    </row>
    <row r="323" spans="1:27" ht="24.9" customHeight="1">
      <c r="A323" s="179"/>
      <c r="B323" s="181"/>
      <c r="C323" s="57">
        <v>16</v>
      </c>
      <c r="D323" s="61" t="s">
        <v>763</v>
      </c>
      <c r="E323" s="61">
        <v>66680261.753300004</v>
      </c>
      <c r="F323" s="61">
        <v>0</v>
      </c>
      <c r="G323" s="61">
        <v>53224605.814999998</v>
      </c>
      <c r="H323" s="61">
        <v>6688961.4083000002</v>
      </c>
      <c r="I323" s="61">
        <v>3597146.0271000001</v>
      </c>
      <c r="J323" s="61">
        <f t="shared" si="84"/>
        <v>1798573.01355</v>
      </c>
      <c r="K323" s="61">
        <f t="shared" si="79"/>
        <v>1798573.01355</v>
      </c>
      <c r="L323" s="75">
        <v>145112608.91319999</v>
      </c>
      <c r="M323" s="66">
        <f t="shared" si="72"/>
        <v>273505010.90335</v>
      </c>
      <c r="N323" s="65"/>
      <c r="O323" s="181"/>
      <c r="P323" s="67">
        <v>17</v>
      </c>
      <c r="Q323" s="181"/>
      <c r="R323" s="61" t="s">
        <v>764</v>
      </c>
      <c r="S323" s="61">
        <v>66048010.538699999</v>
      </c>
      <c r="T323" s="61">
        <v>0</v>
      </c>
      <c r="U323" s="61">
        <v>52719938.904899999</v>
      </c>
      <c r="V323" s="61">
        <v>7664858.8408000004</v>
      </c>
      <c r="W323" s="61">
        <v>3563038.4833</v>
      </c>
      <c r="X323" s="61">
        <f t="shared" si="78"/>
        <v>1781519.24165</v>
      </c>
      <c r="Y323" s="61">
        <f t="shared" si="73"/>
        <v>1781519.24165</v>
      </c>
      <c r="Z323" s="61">
        <v>311425299.50880003</v>
      </c>
      <c r="AA323" s="66">
        <f t="shared" si="85"/>
        <v>439639627.03485</v>
      </c>
    </row>
    <row r="324" spans="1:27" ht="24.9" customHeight="1">
      <c r="A324" s="179"/>
      <c r="B324" s="181"/>
      <c r="C324" s="57">
        <v>17</v>
      </c>
      <c r="D324" s="61" t="s">
        <v>765</v>
      </c>
      <c r="E324" s="61">
        <v>78280235.458499998</v>
      </c>
      <c r="F324" s="61">
        <v>0</v>
      </c>
      <c r="G324" s="61">
        <v>62483778.045199998</v>
      </c>
      <c r="H324" s="61">
        <v>7022389.0252</v>
      </c>
      <c r="I324" s="61">
        <v>4222920.4051999999</v>
      </c>
      <c r="J324" s="61">
        <f t="shared" si="84"/>
        <v>2111460.2026</v>
      </c>
      <c r="K324" s="61">
        <f t="shared" si="79"/>
        <v>2111460.2026</v>
      </c>
      <c r="L324" s="75">
        <v>153676917.56029999</v>
      </c>
      <c r="M324" s="66">
        <f t="shared" si="72"/>
        <v>303574780.29180002</v>
      </c>
      <c r="N324" s="65"/>
      <c r="O324" s="181"/>
      <c r="P324" s="67">
        <v>18</v>
      </c>
      <c r="Q324" s="181"/>
      <c r="R324" s="61" t="s">
        <v>766</v>
      </c>
      <c r="S324" s="61">
        <v>81272359.088699996</v>
      </c>
      <c r="T324" s="61">
        <v>0</v>
      </c>
      <c r="U324" s="61">
        <v>64872110.012999997</v>
      </c>
      <c r="V324" s="61">
        <v>9638355.4807999991</v>
      </c>
      <c r="W324" s="61">
        <v>4384334.0730999997</v>
      </c>
      <c r="X324" s="61">
        <f t="shared" si="78"/>
        <v>2192167.0365499998</v>
      </c>
      <c r="Y324" s="61">
        <f t="shared" si="73"/>
        <v>2192167.0365499998</v>
      </c>
      <c r="Z324" s="61">
        <v>362115864.66460001</v>
      </c>
      <c r="AA324" s="66">
        <f t="shared" si="85"/>
        <v>520090856.28365004</v>
      </c>
    </row>
    <row r="325" spans="1:27" ht="24.9" customHeight="1">
      <c r="A325" s="179"/>
      <c r="B325" s="181"/>
      <c r="C325" s="57">
        <v>18</v>
      </c>
      <c r="D325" s="61" t="s">
        <v>767</v>
      </c>
      <c r="E325" s="61">
        <v>84729143.597499996</v>
      </c>
      <c r="F325" s="61">
        <v>0</v>
      </c>
      <c r="G325" s="61">
        <v>67631337.226999998</v>
      </c>
      <c r="H325" s="61">
        <v>7551849.6863000002</v>
      </c>
      <c r="I325" s="61">
        <v>4570814.4247000003</v>
      </c>
      <c r="J325" s="61">
        <f t="shared" si="84"/>
        <v>2285407.2123500002</v>
      </c>
      <c r="K325" s="61">
        <f t="shared" ref="K325:K356" si="86">I325-J325</f>
        <v>2285407.2123500002</v>
      </c>
      <c r="L325" s="75">
        <v>167276464.472</v>
      </c>
      <c r="M325" s="66">
        <f t="shared" si="72"/>
        <v>329474202.19515002</v>
      </c>
      <c r="N325" s="65"/>
      <c r="O325" s="181"/>
      <c r="P325" s="67">
        <v>19</v>
      </c>
      <c r="Q325" s="181"/>
      <c r="R325" s="61" t="s">
        <v>768</v>
      </c>
      <c r="S325" s="61">
        <v>64416357.845399998</v>
      </c>
      <c r="T325" s="61">
        <v>0</v>
      </c>
      <c r="U325" s="61">
        <v>51417543.426100001</v>
      </c>
      <c r="V325" s="61">
        <v>8008854.2407</v>
      </c>
      <c r="W325" s="61">
        <v>3475017.0381999998</v>
      </c>
      <c r="X325" s="61">
        <f t="shared" si="78"/>
        <v>1737508.5190999999</v>
      </c>
      <c r="Y325" s="61">
        <f t="shared" si="73"/>
        <v>1737508.5190999999</v>
      </c>
      <c r="Z325" s="61">
        <v>320261048.6444</v>
      </c>
      <c r="AA325" s="66">
        <f t="shared" si="85"/>
        <v>445841312.67570001</v>
      </c>
    </row>
    <row r="326" spans="1:27" ht="24.9" customHeight="1">
      <c r="A326" s="179"/>
      <c r="B326" s="181"/>
      <c r="C326" s="57">
        <v>19</v>
      </c>
      <c r="D326" s="61" t="s">
        <v>769</v>
      </c>
      <c r="E326" s="61">
        <v>74235128.006600007</v>
      </c>
      <c r="F326" s="61">
        <v>0</v>
      </c>
      <c r="G326" s="61">
        <v>59254947.744499996</v>
      </c>
      <c r="H326" s="61">
        <v>6878123.3843999999</v>
      </c>
      <c r="I326" s="61">
        <v>4004702.2725</v>
      </c>
      <c r="J326" s="61">
        <f t="shared" si="84"/>
        <v>2002351.13625</v>
      </c>
      <c r="K326" s="61">
        <f t="shared" si="86"/>
        <v>2002351.13625</v>
      </c>
      <c r="L326" s="75">
        <v>149971359.25549999</v>
      </c>
      <c r="M326" s="66">
        <f t="shared" si="72"/>
        <v>292341909.52724999</v>
      </c>
      <c r="N326" s="65"/>
      <c r="O326" s="181"/>
      <c r="P326" s="67">
        <v>20</v>
      </c>
      <c r="Q326" s="181"/>
      <c r="R326" s="61" t="s">
        <v>770</v>
      </c>
      <c r="S326" s="61">
        <v>69677203.066599995</v>
      </c>
      <c r="T326" s="61">
        <v>0</v>
      </c>
      <c r="U326" s="61">
        <v>55616783.287900001</v>
      </c>
      <c r="V326" s="61">
        <v>8693884.9897000007</v>
      </c>
      <c r="W326" s="61">
        <v>3758819.5906000002</v>
      </c>
      <c r="X326" s="61">
        <f t="shared" si="78"/>
        <v>1879409.7953000001</v>
      </c>
      <c r="Y326" s="61">
        <f t="shared" si="73"/>
        <v>1879409.7953000001</v>
      </c>
      <c r="Z326" s="61">
        <v>337856516.05650002</v>
      </c>
      <c r="AA326" s="66">
        <f t="shared" si="85"/>
        <v>473723797.19599998</v>
      </c>
    </row>
    <row r="327" spans="1:27" ht="24.9" customHeight="1">
      <c r="A327" s="179"/>
      <c r="B327" s="181"/>
      <c r="C327" s="57">
        <v>20</v>
      </c>
      <c r="D327" s="61" t="s">
        <v>771</v>
      </c>
      <c r="E327" s="61">
        <v>65950135.5123</v>
      </c>
      <c r="F327" s="61">
        <v>0</v>
      </c>
      <c r="G327" s="61">
        <v>52641814.441</v>
      </c>
      <c r="H327" s="61">
        <v>6436258.7953000003</v>
      </c>
      <c r="I327" s="61">
        <v>3557758.4986</v>
      </c>
      <c r="J327" s="61">
        <f t="shared" si="84"/>
        <v>1778879.2493</v>
      </c>
      <c r="K327" s="61">
        <f t="shared" si="86"/>
        <v>1778879.2493</v>
      </c>
      <c r="L327" s="75">
        <v>138621775.329</v>
      </c>
      <c r="M327" s="66">
        <f t="shared" si="72"/>
        <v>265428863.32690001</v>
      </c>
      <c r="N327" s="65"/>
      <c r="O327" s="181"/>
      <c r="P327" s="67">
        <v>21</v>
      </c>
      <c r="Q327" s="181"/>
      <c r="R327" s="61" t="s">
        <v>772</v>
      </c>
      <c r="S327" s="61">
        <v>71963868.685900003</v>
      </c>
      <c r="T327" s="61">
        <v>0</v>
      </c>
      <c r="U327" s="61">
        <v>57442014.218599997</v>
      </c>
      <c r="V327" s="61">
        <v>8307819.3662999999</v>
      </c>
      <c r="W327" s="61">
        <v>3882176.4871999999</v>
      </c>
      <c r="X327" s="61">
        <f t="shared" si="78"/>
        <v>1941088.2435999999</v>
      </c>
      <c r="Y327" s="61">
        <f t="shared" si="73"/>
        <v>1941088.2435999999</v>
      </c>
      <c r="Z327" s="61">
        <v>327940165.4321</v>
      </c>
      <c r="AA327" s="66">
        <f t="shared" si="85"/>
        <v>467594955.9465</v>
      </c>
    </row>
    <row r="328" spans="1:27" ht="24.9" customHeight="1">
      <c r="A328" s="179"/>
      <c r="B328" s="181"/>
      <c r="C328" s="57">
        <v>21</v>
      </c>
      <c r="D328" s="61" t="s">
        <v>773</v>
      </c>
      <c r="E328" s="61">
        <v>72536086.730199993</v>
      </c>
      <c r="F328" s="61">
        <v>0</v>
      </c>
      <c r="G328" s="61">
        <v>57898762.273400001</v>
      </c>
      <c r="H328" s="61">
        <v>7018491.4018000001</v>
      </c>
      <c r="I328" s="61">
        <v>3913045.4701</v>
      </c>
      <c r="J328" s="61">
        <f t="shared" si="84"/>
        <v>1956522.73505</v>
      </c>
      <c r="K328" s="61">
        <f t="shared" si="86"/>
        <v>1956522.73505</v>
      </c>
      <c r="L328" s="75">
        <v>153576804.5284</v>
      </c>
      <c r="M328" s="66">
        <f t="shared" si="72"/>
        <v>292986667.66885</v>
      </c>
      <c r="N328" s="65"/>
      <c r="O328" s="181"/>
      <c r="P328" s="67">
        <v>22</v>
      </c>
      <c r="Q328" s="181"/>
      <c r="R328" s="61" t="s">
        <v>774</v>
      </c>
      <c r="S328" s="61">
        <v>133646248.0174</v>
      </c>
      <c r="T328" s="61">
        <v>0</v>
      </c>
      <c r="U328" s="61">
        <v>106677278.73810001</v>
      </c>
      <c r="V328" s="61">
        <v>13912199.9756</v>
      </c>
      <c r="W328" s="61">
        <v>7209705.8026000001</v>
      </c>
      <c r="X328" s="61">
        <f t="shared" si="78"/>
        <v>3604852.9013</v>
      </c>
      <c r="Y328" s="61">
        <f t="shared" si="73"/>
        <v>3604852.9013</v>
      </c>
      <c r="Z328" s="61">
        <v>471892384.384</v>
      </c>
      <c r="AA328" s="66">
        <f t="shared" si="85"/>
        <v>729732964.0164001</v>
      </c>
    </row>
    <row r="329" spans="1:27" ht="24.9" customHeight="1">
      <c r="A329" s="179"/>
      <c r="B329" s="181"/>
      <c r="C329" s="57">
        <v>22</v>
      </c>
      <c r="D329" s="61" t="s">
        <v>775</v>
      </c>
      <c r="E329" s="61">
        <v>70561880.166700006</v>
      </c>
      <c r="F329" s="61">
        <v>0</v>
      </c>
      <c r="G329" s="61">
        <v>56322938.133299999</v>
      </c>
      <c r="H329" s="61">
        <v>6714262.4754999997</v>
      </c>
      <c r="I329" s="61">
        <v>3806544.5490000001</v>
      </c>
      <c r="J329" s="61">
        <f t="shared" si="84"/>
        <v>1903272.2745000001</v>
      </c>
      <c r="K329" s="61">
        <f t="shared" si="86"/>
        <v>1903272.2745000001</v>
      </c>
      <c r="L329" s="75">
        <v>145762483.54300001</v>
      </c>
      <c r="M329" s="66">
        <f t="shared" si="72"/>
        <v>281264836.59300005</v>
      </c>
      <c r="N329" s="65"/>
      <c r="O329" s="182"/>
      <c r="P329" s="67">
        <v>23</v>
      </c>
      <c r="Q329" s="182"/>
      <c r="R329" s="61" t="s">
        <v>776</v>
      </c>
      <c r="S329" s="61">
        <v>79103367.114600003</v>
      </c>
      <c r="T329" s="61">
        <v>0</v>
      </c>
      <c r="U329" s="61">
        <v>63140806.928599998</v>
      </c>
      <c r="V329" s="61">
        <v>8242323.2207000004</v>
      </c>
      <c r="W329" s="61">
        <v>4267325.2213000003</v>
      </c>
      <c r="X329" s="61">
        <f t="shared" si="78"/>
        <v>2133662.6106500002</v>
      </c>
      <c r="Y329" s="61">
        <f t="shared" si="73"/>
        <v>2133662.6106500002</v>
      </c>
      <c r="Z329" s="61">
        <v>326257853.65880001</v>
      </c>
      <c r="AA329" s="66">
        <f t="shared" si="85"/>
        <v>478878013.53334999</v>
      </c>
    </row>
    <row r="330" spans="1:27" ht="24.9" customHeight="1">
      <c r="A330" s="179"/>
      <c r="B330" s="181"/>
      <c r="C330" s="57">
        <v>23</v>
      </c>
      <c r="D330" s="61" t="s">
        <v>777</v>
      </c>
      <c r="E330" s="61">
        <v>68251547.118799999</v>
      </c>
      <c r="F330" s="61">
        <v>0</v>
      </c>
      <c r="G330" s="61">
        <v>54478815.7117</v>
      </c>
      <c r="H330" s="61">
        <v>6604687.0223000003</v>
      </c>
      <c r="I330" s="61">
        <v>3681910.8849999998</v>
      </c>
      <c r="J330" s="61">
        <f t="shared" si="84"/>
        <v>1840955.4424999999</v>
      </c>
      <c r="K330" s="61">
        <f t="shared" si="86"/>
        <v>1840955.4424999999</v>
      </c>
      <c r="L330" s="75">
        <v>142947965.62529999</v>
      </c>
      <c r="M330" s="66">
        <f t="shared" si="72"/>
        <v>274123970.9206</v>
      </c>
      <c r="N330" s="65"/>
      <c r="O330" s="57"/>
      <c r="P330" s="173" t="s">
        <v>778</v>
      </c>
      <c r="Q330" s="174"/>
      <c r="R330" s="62"/>
      <c r="S330" s="62">
        <f t="shared" ref="S330:W330" si="87">SUM(S307:S329)</f>
        <v>1978623005.7278001</v>
      </c>
      <c r="T330" s="62">
        <f t="shared" si="87"/>
        <v>0</v>
      </c>
      <c r="U330" s="62">
        <f t="shared" si="87"/>
        <v>1579349372.1738002</v>
      </c>
      <c r="V330" s="62">
        <f t="shared" si="87"/>
        <v>222737641.75649995</v>
      </c>
      <c r="W330" s="62">
        <f t="shared" si="87"/>
        <v>106739171.33720002</v>
      </c>
      <c r="X330" s="62">
        <f t="shared" ref="X330:AA330" si="88">SUM(X307:X329)</f>
        <v>53369585.668600008</v>
      </c>
      <c r="Y330" s="62">
        <f t="shared" si="73"/>
        <v>53369585.668600008</v>
      </c>
      <c r="Z330" s="62">
        <f t="shared" si="88"/>
        <v>8355775221.1021004</v>
      </c>
      <c r="AA330" s="62">
        <f t="shared" si="88"/>
        <v>12189854826.428797</v>
      </c>
    </row>
    <row r="331" spans="1:27" ht="24.9" customHeight="1">
      <c r="A331" s="179"/>
      <c r="B331" s="181"/>
      <c r="C331" s="57">
        <v>24</v>
      </c>
      <c r="D331" s="61" t="s">
        <v>779</v>
      </c>
      <c r="E331" s="61">
        <v>70605326.865700006</v>
      </c>
      <c r="F331" s="61">
        <v>0</v>
      </c>
      <c r="G331" s="61">
        <v>56357617.562600002</v>
      </c>
      <c r="H331" s="61">
        <v>6680630.4057</v>
      </c>
      <c r="I331" s="61">
        <v>3808888.3328999998</v>
      </c>
      <c r="J331" s="61">
        <f t="shared" si="84"/>
        <v>1904444.1664499999</v>
      </c>
      <c r="K331" s="61">
        <f t="shared" si="86"/>
        <v>1904444.1664499999</v>
      </c>
      <c r="L331" s="75">
        <v>144898621.60789999</v>
      </c>
      <c r="M331" s="66">
        <f t="shared" si="72"/>
        <v>280446640.60835004</v>
      </c>
      <c r="N331" s="65"/>
      <c r="O331" s="180">
        <v>33</v>
      </c>
      <c r="P331" s="67">
        <v>1</v>
      </c>
      <c r="Q331" s="189" t="s">
        <v>118</v>
      </c>
      <c r="R331" s="61" t="s">
        <v>780</v>
      </c>
      <c r="S331" s="61">
        <v>74112975.804399997</v>
      </c>
      <c r="T331" s="61">
        <v>0</v>
      </c>
      <c r="U331" s="61">
        <v>59157445.085699998</v>
      </c>
      <c r="V331" s="61">
        <v>6035503.3669999996</v>
      </c>
      <c r="W331" s="61">
        <v>3998112.6266999999</v>
      </c>
      <c r="X331" s="61">
        <v>0</v>
      </c>
      <c r="Y331" s="61">
        <f t="shared" si="73"/>
        <v>3998112.6266999999</v>
      </c>
      <c r="Z331" s="61">
        <v>144338675.33880001</v>
      </c>
      <c r="AA331" s="66">
        <f t="shared" si="85"/>
        <v>287642712.22260004</v>
      </c>
    </row>
    <row r="332" spans="1:27" ht="24.9" customHeight="1">
      <c r="A332" s="179"/>
      <c r="B332" s="181"/>
      <c r="C332" s="57">
        <v>25</v>
      </c>
      <c r="D332" s="61" t="s">
        <v>781</v>
      </c>
      <c r="E332" s="61">
        <v>71251921.782399997</v>
      </c>
      <c r="F332" s="61">
        <v>0</v>
      </c>
      <c r="G332" s="61">
        <v>56873733.706500001</v>
      </c>
      <c r="H332" s="61">
        <v>6810832.4570000004</v>
      </c>
      <c r="I332" s="61">
        <v>3843769.6647000001</v>
      </c>
      <c r="J332" s="61">
        <f t="shared" si="84"/>
        <v>1921884.83235</v>
      </c>
      <c r="K332" s="61">
        <f t="shared" si="86"/>
        <v>1921884.83235</v>
      </c>
      <c r="L332" s="75">
        <v>148242947.32319999</v>
      </c>
      <c r="M332" s="66">
        <f t="shared" si="72"/>
        <v>285101320.10144997</v>
      </c>
      <c r="N332" s="65"/>
      <c r="O332" s="181"/>
      <c r="P332" s="67">
        <v>2</v>
      </c>
      <c r="Q332" s="190"/>
      <c r="R332" s="61" t="s">
        <v>782</v>
      </c>
      <c r="S332" s="61">
        <v>84365400.010700002</v>
      </c>
      <c r="T332" s="61">
        <v>0</v>
      </c>
      <c r="U332" s="61">
        <v>67340994.800099999</v>
      </c>
      <c r="V332" s="61">
        <v>6978152.2884999998</v>
      </c>
      <c r="W332" s="61">
        <v>4551191.8443</v>
      </c>
      <c r="X332" s="61">
        <v>0</v>
      </c>
      <c r="Y332" s="61">
        <f t="shared" si="73"/>
        <v>4551191.8443</v>
      </c>
      <c r="Z332" s="61">
        <v>168551235.72589999</v>
      </c>
      <c r="AA332" s="66">
        <f t="shared" si="85"/>
        <v>331786974.66949999</v>
      </c>
    </row>
    <row r="333" spans="1:27" ht="24.9" customHeight="1">
      <c r="A333" s="179"/>
      <c r="B333" s="181"/>
      <c r="C333" s="57">
        <v>26</v>
      </c>
      <c r="D333" s="61" t="s">
        <v>783</v>
      </c>
      <c r="E333" s="61">
        <v>75799933.129500002</v>
      </c>
      <c r="F333" s="61">
        <v>0</v>
      </c>
      <c r="G333" s="61">
        <v>60503985.070600003</v>
      </c>
      <c r="H333" s="61">
        <v>7456177.0958000002</v>
      </c>
      <c r="I333" s="61">
        <v>4089117.5460000001</v>
      </c>
      <c r="J333" s="61">
        <f t="shared" si="84"/>
        <v>2044558.773</v>
      </c>
      <c r="K333" s="61">
        <f t="shared" si="86"/>
        <v>2044558.773</v>
      </c>
      <c r="L333" s="75">
        <v>164819050.7712</v>
      </c>
      <c r="M333" s="66">
        <f t="shared" si="72"/>
        <v>310623704.84010005</v>
      </c>
      <c r="N333" s="65"/>
      <c r="O333" s="181"/>
      <c r="P333" s="67">
        <v>3</v>
      </c>
      <c r="Q333" s="190"/>
      <c r="R333" s="61" t="s">
        <v>784</v>
      </c>
      <c r="S333" s="61">
        <v>90917742.532100007</v>
      </c>
      <c r="T333" s="61">
        <v>0</v>
      </c>
      <c r="U333" s="61">
        <v>72571115.958900005</v>
      </c>
      <c r="V333" s="61">
        <v>7234511.4347999999</v>
      </c>
      <c r="W333" s="61">
        <v>4904665.7548000002</v>
      </c>
      <c r="X333" s="61">
        <v>0</v>
      </c>
      <c r="Y333" s="61">
        <f t="shared" si="73"/>
        <v>4904665.7548000002</v>
      </c>
      <c r="Z333" s="61">
        <v>175135989.78330001</v>
      </c>
      <c r="AA333" s="66">
        <f t="shared" si="85"/>
        <v>350764025.46389997</v>
      </c>
    </row>
    <row r="334" spans="1:27" ht="24.9" customHeight="1">
      <c r="A334" s="179"/>
      <c r="B334" s="182"/>
      <c r="C334" s="57">
        <v>27</v>
      </c>
      <c r="D334" s="61" t="s">
        <v>785</v>
      </c>
      <c r="E334" s="61">
        <v>67809456.559699997</v>
      </c>
      <c r="F334" s="61">
        <v>0</v>
      </c>
      <c r="G334" s="61">
        <v>54125936.236900002</v>
      </c>
      <c r="H334" s="61">
        <v>6436499.8854</v>
      </c>
      <c r="I334" s="61">
        <v>3658061.7839000002</v>
      </c>
      <c r="J334" s="61">
        <f t="shared" si="84"/>
        <v>1829030.8919500001</v>
      </c>
      <c r="K334" s="61">
        <f t="shared" si="86"/>
        <v>1829030.8919500001</v>
      </c>
      <c r="L334" s="75">
        <v>138627967.8876</v>
      </c>
      <c r="M334" s="66">
        <f t="shared" si="72"/>
        <v>268828891.46155</v>
      </c>
      <c r="N334" s="65"/>
      <c r="O334" s="181"/>
      <c r="P334" s="67">
        <v>4</v>
      </c>
      <c r="Q334" s="190"/>
      <c r="R334" s="61" t="s">
        <v>786</v>
      </c>
      <c r="S334" s="61">
        <v>98715058.576000005</v>
      </c>
      <c r="T334" s="61">
        <v>0</v>
      </c>
      <c r="U334" s="61">
        <v>78794982.841499999</v>
      </c>
      <c r="V334" s="61">
        <v>7954044.8568000002</v>
      </c>
      <c r="W334" s="61">
        <v>5325301.2424999997</v>
      </c>
      <c r="X334" s="61">
        <v>0</v>
      </c>
      <c r="Y334" s="61">
        <f t="shared" si="73"/>
        <v>5325301.2424999997</v>
      </c>
      <c r="Z334" s="61">
        <v>193617681.14789999</v>
      </c>
      <c r="AA334" s="66">
        <f t="shared" si="85"/>
        <v>384407068.66470003</v>
      </c>
    </row>
    <row r="335" spans="1:27" ht="24.9" customHeight="1">
      <c r="A335" s="57"/>
      <c r="B335" s="172" t="s">
        <v>787</v>
      </c>
      <c r="C335" s="173"/>
      <c r="D335" s="62"/>
      <c r="E335" s="62">
        <f>SUM(E308:E334)</f>
        <v>2003902219.8310997</v>
      </c>
      <c r="F335" s="62">
        <f t="shared" ref="F335:N335" si="89">SUM(F308:F334)</f>
        <v>0</v>
      </c>
      <c r="G335" s="62">
        <f t="shared" si="89"/>
        <v>1599527400.4325001</v>
      </c>
      <c r="H335" s="62">
        <f t="shared" si="89"/>
        <v>190591406.03009999</v>
      </c>
      <c r="I335" s="62">
        <f t="shared" si="89"/>
        <v>108102888.60810003</v>
      </c>
      <c r="J335" s="62">
        <f t="shared" si="89"/>
        <v>54051444.304050013</v>
      </c>
      <c r="K335" s="62">
        <f t="shared" si="89"/>
        <v>54051444.304050013</v>
      </c>
      <c r="L335" s="62">
        <f t="shared" si="89"/>
        <v>4174626013.0620003</v>
      </c>
      <c r="M335" s="62">
        <f t="shared" si="89"/>
        <v>8022698483.6597509</v>
      </c>
      <c r="N335" s="62">
        <f t="shared" si="89"/>
        <v>0</v>
      </c>
      <c r="O335" s="181"/>
      <c r="P335" s="67">
        <v>5</v>
      </c>
      <c r="Q335" s="190"/>
      <c r="R335" s="61" t="s">
        <v>788</v>
      </c>
      <c r="S335" s="61">
        <v>92861740.813899994</v>
      </c>
      <c r="T335" s="61">
        <v>0</v>
      </c>
      <c r="U335" s="61">
        <v>74122827.657900006</v>
      </c>
      <c r="V335" s="61">
        <v>7070436.2236000001</v>
      </c>
      <c r="W335" s="61">
        <v>5009537.0541000003</v>
      </c>
      <c r="X335" s="61">
        <v>0</v>
      </c>
      <c r="Y335" s="61">
        <f t="shared" si="73"/>
        <v>5009537.0541000003</v>
      </c>
      <c r="Z335" s="61">
        <v>170921609.57409999</v>
      </c>
      <c r="AA335" s="66">
        <f t="shared" si="85"/>
        <v>349986151.32359999</v>
      </c>
    </row>
    <row r="336" spans="1:27" ht="24.9" customHeight="1">
      <c r="A336" s="179">
        <v>17</v>
      </c>
      <c r="B336" s="180" t="s">
        <v>789</v>
      </c>
      <c r="C336" s="57">
        <v>1</v>
      </c>
      <c r="D336" s="61" t="s">
        <v>790</v>
      </c>
      <c r="E336" s="61">
        <v>70811935.668099999</v>
      </c>
      <c r="F336" s="61">
        <v>0</v>
      </c>
      <c r="G336" s="61">
        <v>56522534.012800001</v>
      </c>
      <c r="H336" s="61">
        <v>6134126.6755999997</v>
      </c>
      <c r="I336" s="61">
        <v>3820034.0904000001</v>
      </c>
      <c r="J336" s="61">
        <v>0</v>
      </c>
      <c r="K336" s="61">
        <f t="shared" si="86"/>
        <v>3820034.0904000001</v>
      </c>
      <c r="L336" s="75">
        <v>154315318.9147</v>
      </c>
      <c r="M336" s="66">
        <f t="shared" ref="M336:M398" si="90">E336+F336+G336+H336+K336+L336</f>
        <v>291603949.36160004</v>
      </c>
      <c r="N336" s="65"/>
      <c r="O336" s="181"/>
      <c r="P336" s="67">
        <v>6</v>
      </c>
      <c r="Q336" s="190"/>
      <c r="R336" s="61" t="s">
        <v>791</v>
      </c>
      <c r="S336" s="61">
        <v>84143248.271200001</v>
      </c>
      <c r="T336" s="61">
        <v>0</v>
      </c>
      <c r="U336" s="61">
        <v>67163671.8794</v>
      </c>
      <c r="V336" s="61">
        <v>5908489.0626999997</v>
      </c>
      <c r="W336" s="61">
        <v>4539207.6045000004</v>
      </c>
      <c r="X336" s="61">
        <v>0</v>
      </c>
      <c r="Y336" s="61">
        <f t="shared" ref="Y336:Y399" si="91">W336-X336</f>
        <v>4539207.6045000004</v>
      </c>
      <c r="Z336" s="61">
        <v>141076229.0104</v>
      </c>
      <c r="AA336" s="66">
        <f t="shared" si="85"/>
        <v>302830845.82819998</v>
      </c>
    </row>
    <row r="337" spans="1:27" ht="24.9" customHeight="1">
      <c r="A337" s="179"/>
      <c r="B337" s="181"/>
      <c r="C337" s="57">
        <v>2</v>
      </c>
      <c r="D337" s="61" t="s">
        <v>792</v>
      </c>
      <c r="E337" s="61">
        <v>83750071.812900007</v>
      </c>
      <c r="F337" s="61">
        <v>0</v>
      </c>
      <c r="G337" s="61">
        <v>66849835.948600002</v>
      </c>
      <c r="H337" s="61">
        <v>7153402.0691999998</v>
      </c>
      <c r="I337" s="61">
        <v>4517997.2329000002</v>
      </c>
      <c r="J337" s="61">
        <v>0</v>
      </c>
      <c r="K337" s="61">
        <f t="shared" si="86"/>
        <v>4517997.2329000002</v>
      </c>
      <c r="L337" s="75">
        <v>180496080.8671</v>
      </c>
      <c r="M337" s="66">
        <f t="shared" si="90"/>
        <v>342767387.9307</v>
      </c>
      <c r="N337" s="65"/>
      <c r="O337" s="181"/>
      <c r="P337" s="67">
        <v>7</v>
      </c>
      <c r="Q337" s="190"/>
      <c r="R337" s="61" t="s">
        <v>793</v>
      </c>
      <c r="S337" s="61">
        <v>96103596.212799996</v>
      </c>
      <c r="T337" s="61">
        <v>0</v>
      </c>
      <c r="U337" s="61">
        <v>76710497.099800006</v>
      </c>
      <c r="V337" s="61">
        <v>7727567.4897999996</v>
      </c>
      <c r="W337" s="61">
        <v>5184422.7993999999</v>
      </c>
      <c r="X337" s="61">
        <v>0</v>
      </c>
      <c r="Y337" s="61">
        <f t="shared" si="91"/>
        <v>5184422.7993999999</v>
      </c>
      <c r="Z337" s="61">
        <v>187800460.3351</v>
      </c>
      <c r="AA337" s="66">
        <f t="shared" si="85"/>
        <v>373526543.93690002</v>
      </c>
    </row>
    <row r="338" spans="1:27" ht="24.9" customHeight="1">
      <c r="A338" s="179"/>
      <c r="B338" s="181"/>
      <c r="C338" s="57">
        <v>3</v>
      </c>
      <c r="D338" s="61" t="s">
        <v>794</v>
      </c>
      <c r="E338" s="61">
        <v>103936123.15719999</v>
      </c>
      <c r="F338" s="61">
        <v>0</v>
      </c>
      <c r="G338" s="61">
        <v>82962469.545300007</v>
      </c>
      <c r="H338" s="61">
        <v>8563404.1614999995</v>
      </c>
      <c r="I338" s="61">
        <v>5606957.7811000003</v>
      </c>
      <c r="J338" s="61">
        <v>0</v>
      </c>
      <c r="K338" s="61">
        <f t="shared" si="86"/>
        <v>5606957.7811000003</v>
      </c>
      <c r="L338" s="75">
        <v>216712916.24509999</v>
      </c>
      <c r="M338" s="66">
        <f t="shared" si="90"/>
        <v>417781870.89020002</v>
      </c>
      <c r="N338" s="65"/>
      <c r="O338" s="181"/>
      <c r="P338" s="67">
        <v>8</v>
      </c>
      <c r="Q338" s="190"/>
      <c r="R338" s="61" t="s">
        <v>795</v>
      </c>
      <c r="S338" s="61">
        <v>82006229.001399994</v>
      </c>
      <c r="T338" s="61">
        <v>0</v>
      </c>
      <c r="U338" s="61">
        <v>65457889.609399997</v>
      </c>
      <c r="V338" s="61">
        <v>6644416.6119999997</v>
      </c>
      <c r="W338" s="61">
        <v>4423923.5582999997</v>
      </c>
      <c r="X338" s="61">
        <v>0</v>
      </c>
      <c r="Y338" s="61">
        <f t="shared" si="91"/>
        <v>4423923.5582999997</v>
      </c>
      <c r="Z338" s="61">
        <v>159979014.36489999</v>
      </c>
      <c r="AA338" s="66">
        <f t="shared" si="85"/>
        <v>318511473.14599997</v>
      </c>
    </row>
    <row r="339" spans="1:27" ht="24.9" customHeight="1">
      <c r="A339" s="179"/>
      <c r="B339" s="181"/>
      <c r="C339" s="57">
        <v>4</v>
      </c>
      <c r="D339" s="61" t="s">
        <v>796</v>
      </c>
      <c r="E339" s="61">
        <v>78615527.209199995</v>
      </c>
      <c r="F339" s="61">
        <v>0</v>
      </c>
      <c r="G339" s="61">
        <v>62751410.036899999</v>
      </c>
      <c r="H339" s="61">
        <v>6272458.8210000005</v>
      </c>
      <c r="I339" s="61">
        <v>4241008.1173999999</v>
      </c>
      <c r="J339" s="61">
        <v>0</v>
      </c>
      <c r="K339" s="61">
        <f t="shared" si="86"/>
        <v>4241008.1173999999</v>
      </c>
      <c r="L339" s="75">
        <v>157868471.4698</v>
      </c>
      <c r="M339" s="66">
        <f t="shared" si="90"/>
        <v>309748875.65429997</v>
      </c>
      <c r="N339" s="65"/>
      <c r="O339" s="181"/>
      <c r="P339" s="67">
        <v>9</v>
      </c>
      <c r="Q339" s="190"/>
      <c r="R339" s="61" t="s">
        <v>797</v>
      </c>
      <c r="S339" s="61">
        <v>92824942.981299996</v>
      </c>
      <c r="T339" s="61">
        <v>0</v>
      </c>
      <c r="U339" s="61">
        <v>74093455.395500004</v>
      </c>
      <c r="V339" s="61">
        <v>6585670.9895000001</v>
      </c>
      <c r="W339" s="61">
        <v>5007551.9512999998</v>
      </c>
      <c r="X339" s="61">
        <v>0</v>
      </c>
      <c r="Y339" s="61">
        <f t="shared" si="91"/>
        <v>5007551.9512999998</v>
      </c>
      <c r="Z339" s="61">
        <v>158470094.23449999</v>
      </c>
      <c r="AA339" s="66">
        <f t="shared" si="85"/>
        <v>336981715.55209994</v>
      </c>
    </row>
    <row r="340" spans="1:27" ht="24.9" customHeight="1">
      <c r="A340" s="179"/>
      <c r="B340" s="181"/>
      <c r="C340" s="57">
        <v>5</v>
      </c>
      <c r="D340" s="61" t="s">
        <v>798</v>
      </c>
      <c r="E340" s="61">
        <v>67458980.2676</v>
      </c>
      <c r="F340" s="61">
        <v>0</v>
      </c>
      <c r="G340" s="61">
        <v>53846183.848300003</v>
      </c>
      <c r="H340" s="61">
        <v>5442907.9472000003</v>
      </c>
      <c r="I340" s="61">
        <v>3639154.9235</v>
      </c>
      <c r="J340" s="61">
        <v>0</v>
      </c>
      <c r="K340" s="61">
        <f t="shared" si="86"/>
        <v>3639154.9235</v>
      </c>
      <c r="L340" s="75">
        <v>136560909.16330001</v>
      </c>
      <c r="M340" s="66">
        <f t="shared" si="90"/>
        <v>266948136.14990002</v>
      </c>
      <c r="N340" s="65"/>
      <c r="O340" s="181"/>
      <c r="P340" s="67">
        <v>10</v>
      </c>
      <c r="Q340" s="190"/>
      <c r="R340" s="61" t="s">
        <v>799</v>
      </c>
      <c r="S340" s="61">
        <v>83808000.306500003</v>
      </c>
      <c r="T340" s="61">
        <v>0</v>
      </c>
      <c r="U340" s="61">
        <v>66896074.837899998</v>
      </c>
      <c r="V340" s="61">
        <v>6298438.9156999998</v>
      </c>
      <c r="W340" s="61">
        <v>4521122.2543000001</v>
      </c>
      <c r="X340" s="61">
        <v>0</v>
      </c>
      <c r="Y340" s="61">
        <f t="shared" si="91"/>
        <v>4521122.2543000001</v>
      </c>
      <c r="Z340" s="61">
        <v>151092348.63569999</v>
      </c>
      <c r="AA340" s="66">
        <f t="shared" si="85"/>
        <v>312615984.95009995</v>
      </c>
    </row>
    <row r="341" spans="1:27" ht="24.9" customHeight="1">
      <c r="A341" s="179"/>
      <c r="B341" s="181"/>
      <c r="C341" s="57">
        <v>6</v>
      </c>
      <c r="D341" s="61" t="s">
        <v>800</v>
      </c>
      <c r="E341" s="61">
        <v>66175468.226999998</v>
      </c>
      <c r="F341" s="61">
        <v>0</v>
      </c>
      <c r="G341" s="61">
        <v>52821676.436099999</v>
      </c>
      <c r="H341" s="61">
        <v>5670296.0990000004</v>
      </c>
      <c r="I341" s="61">
        <v>3569914.3399</v>
      </c>
      <c r="J341" s="61">
        <v>0</v>
      </c>
      <c r="K341" s="61">
        <f t="shared" si="86"/>
        <v>3569914.3399</v>
      </c>
      <c r="L341" s="75">
        <v>142401524.08660001</v>
      </c>
      <c r="M341" s="66">
        <f t="shared" si="90"/>
        <v>270638879.1886</v>
      </c>
      <c r="N341" s="65"/>
      <c r="O341" s="181"/>
      <c r="P341" s="67">
        <v>11</v>
      </c>
      <c r="Q341" s="190"/>
      <c r="R341" s="61" t="s">
        <v>801</v>
      </c>
      <c r="S341" s="61">
        <v>77715755.224299997</v>
      </c>
      <c r="T341" s="61">
        <v>0</v>
      </c>
      <c r="U341" s="61">
        <v>62033206.359200001</v>
      </c>
      <c r="V341" s="61">
        <v>6422211.8974000001</v>
      </c>
      <c r="W341" s="61">
        <v>4192468.8475000001</v>
      </c>
      <c r="X341" s="61">
        <v>0</v>
      </c>
      <c r="Y341" s="61">
        <f t="shared" si="91"/>
        <v>4192468.8475000001</v>
      </c>
      <c r="Z341" s="61">
        <v>154271539.4531</v>
      </c>
      <c r="AA341" s="66">
        <f t="shared" si="85"/>
        <v>304635181.78149998</v>
      </c>
    </row>
    <row r="342" spans="1:27" ht="24.9" customHeight="1">
      <c r="A342" s="179"/>
      <c r="B342" s="181"/>
      <c r="C342" s="57">
        <v>7</v>
      </c>
      <c r="D342" s="61" t="s">
        <v>802</v>
      </c>
      <c r="E342" s="61">
        <v>92892189.720500007</v>
      </c>
      <c r="F342" s="61">
        <v>0</v>
      </c>
      <c r="G342" s="61">
        <v>74147132.167300001</v>
      </c>
      <c r="H342" s="61">
        <v>7662932.6147999996</v>
      </c>
      <c r="I342" s="61">
        <v>5011179.6566000003</v>
      </c>
      <c r="J342" s="61">
        <v>0</v>
      </c>
      <c r="K342" s="61">
        <f t="shared" si="86"/>
        <v>5011179.6566000003</v>
      </c>
      <c r="L342" s="75">
        <v>193583709.59509999</v>
      </c>
      <c r="M342" s="66">
        <f t="shared" si="90"/>
        <v>373297143.7543</v>
      </c>
      <c r="N342" s="65"/>
      <c r="O342" s="181"/>
      <c r="P342" s="67">
        <v>12</v>
      </c>
      <c r="Q342" s="190"/>
      <c r="R342" s="61" t="s">
        <v>803</v>
      </c>
      <c r="S342" s="61">
        <v>92530062.211099997</v>
      </c>
      <c r="T342" s="61">
        <v>0</v>
      </c>
      <c r="U342" s="61">
        <v>73858079.703600004</v>
      </c>
      <c r="V342" s="61">
        <v>6626683.0953000002</v>
      </c>
      <c r="W342" s="61">
        <v>4991644.2573999995</v>
      </c>
      <c r="X342" s="61">
        <v>0</v>
      </c>
      <c r="Y342" s="61">
        <f t="shared" si="91"/>
        <v>4991644.2573999995</v>
      </c>
      <c r="Z342" s="61">
        <v>159523517.27129999</v>
      </c>
      <c r="AA342" s="66">
        <f t="shared" si="85"/>
        <v>337529986.53869998</v>
      </c>
    </row>
    <row r="343" spans="1:27" ht="24.9" customHeight="1">
      <c r="A343" s="179"/>
      <c r="B343" s="181"/>
      <c r="C343" s="57">
        <v>8</v>
      </c>
      <c r="D343" s="61" t="s">
        <v>804</v>
      </c>
      <c r="E343" s="61">
        <v>77961535.507799998</v>
      </c>
      <c r="F343" s="61">
        <v>0</v>
      </c>
      <c r="G343" s="61">
        <v>62229389.732799999</v>
      </c>
      <c r="H343" s="61">
        <v>6405111.9550000001</v>
      </c>
      <c r="I343" s="61">
        <v>4205727.7571999999</v>
      </c>
      <c r="J343" s="61">
        <v>0</v>
      </c>
      <c r="K343" s="61">
        <f t="shared" si="86"/>
        <v>4205727.7571999999</v>
      </c>
      <c r="L343" s="75">
        <v>161275754.86500001</v>
      </c>
      <c r="M343" s="66">
        <f t="shared" si="90"/>
        <v>312077519.81780005</v>
      </c>
      <c r="N343" s="65"/>
      <c r="O343" s="181"/>
      <c r="P343" s="67">
        <v>13</v>
      </c>
      <c r="Q343" s="190"/>
      <c r="R343" s="61" t="s">
        <v>805</v>
      </c>
      <c r="S343" s="61">
        <v>97082707.228300005</v>
      </c>
      <c r="T343" s="61">
        <v>0</v>
      </c>
      <c r="U343" s="61">
        <v>77492029.692300007</v>
      </c>
      <c r="V343" s="61">
        <v>7409341.9435000001</v>
      </c>
      <c r="W343" s="61">
        <v>5237242.1075999998</v>
      </c>
      <c r="X343" s="61">
        <v>0</v>
      </c>
      <c r="Y343" s="61">
        <f t="shared" si="91"/>
        <v>5237242.1075999998</v>
      </c>
      <c r="Z343" s="61">
        <v>179626626.9156</v>
      </c>
      <c r="AA343" s="66">
        <f t="shared" si="85"/>
        <v>366847947.88730001</v>
      </c>
    </row>
    <row r="344" spans="1:27" ht="24.9" customHeight="1">
      <c r="A344" s="179"/>
      <c r="B344" s="181"/>
      <c r="C344" s="57">
        <v>9</v>
      </c>
      <c r="D344" s="61" t="s">
        <v>806</v>
      </c>
      <c r="E344" s="61">
        <v>68289131.235699996</v>
      </c>
      <c r="F344" s="61">
        <v>0</v>
      </c>
      <c r="G344" s="61">
        <v>54508815.5911</v>
      </c>
      <c r="H344" s="61">
        <v>5801422.3289999999</v>
      </c>
      <c r="I344" s="61">
        <v>3683938.4048000001</v>
      </c>
      <c r="J344" s="61">
        <v>0</v>
      </c>
      <c r="K344" s="61">
        <f t="shared" si="86"/>
        <v>3683938.4048000001</v>
      </c>
      <c r="L344" s="75">
        <v>145769587.9436</v>
      </c>
      <c r="M344" s="66">
        <f t="shared" si="90"/>
        <v>278052895.50419998</v>
      </c>
      <c r="N344" s="65"/>
      <c r="O344" s="181"/>
      <c r="P344" s="67">
        <v>14</v>
      </c>
      <c r="Q344" s="190"/>
      <c r="R344" s="61" t="s">
        <v>807</v>
      </c>
      <c r="S344" s="61">
        <v>87476662.329899997</v>
      </c>
      <c r="T344" s="61">
        <v>0</v>
      </c>
      <c r="U344" s="61">
        <v>69824424.021500006</v>
      </c>
      <c r="V344" s="61">
        <v>6723762.0447000004</v>
      </c>
      <c r="W344" s="61">
        <v>4719032.5904999999</v>
      </c>
      <c r="X344" s="61">
        <v>0</v>
      </c>
      <c r="Y344" s="61">
        <f t="shared" si="91"/>
        <v>4719032.5904999999</v>
      </c>
      <c r="Z344" s="61">
        <v>162017054.23089999</v>
      </c>
      <c r="AA344" s="66">
        <f t="shared" si="85"/>
        <v>330760935.21749997</v>
      </c>
    </row>
    <row r="345" spans="1:27" ht="24.9" customHeight="1">
      <c r="A345" s="179"/>
      <c r="B345" s="181"/>
      <c r="C345" s="57">
        <v>10</v>
      </c>
      <c r="D345" s="61" t="s">
        <v>808</v>
      </c>
      <c r="E345" s="61">
        <v>72143750.030100003</v>
      </c>
      <c r="F345" s="61">
        <v>0</v>
      </c>
      <c r="G345" s="61">
        <v>57585596.642899998</v>
      </c>
      <c r="H345" s="61">
        <v>5906658.1604000004</v>
      </c>
      <c r="I345" s="61">
        <v>3891880.4002</v>
      </c>
      <c r="J345" s="61">
        <v>0</v>
      </c>
      <c r="K345" s="61">
        <f t="shared" si="86"/>
        <v>3891880.4002</v>
      </c>
      <c r="L345" s="75">
        <v>148472639.80509999</v>
      </c>
      <c r="M345" s="66">
        <f t="shared" si="90"/>
        <v>288000525.03869998</v>
      </c>
      <c r="N345" s="65"/>
      <c r="O345" s="181"/>
      <c r="P345" s="67">
        <v>15</v>
      </c>
      <c r="Q345" s="190"/>
      <c r="R345" s="61" t="s">
        <v>809</v>
      </c>
      <c r="S345" s="61">
        <v>78329992.348399997</v>
      </c>
      <c r="T345" s="61">
        <v>0</v>
      </c>
      <c r="U345" s="61">
        <v>62523494.308799997</v>
      </c>
      <c r="V345" s="61">
        <v>6026810.7292999998</v>
      </c>
      <c r="W345" s="61">
        <v>4225604.5998</v>
      </c>
      <c r="X345" s="61">
        <v>0</v>
      </c>
      <c r="Y345" s="61">
        <f t="shared" si="91"/>
        <v>4225604.5998</v>
      </c>
      <c r="Z345" s="61">
        <v>144115399.19549999</v>
      </c>
      <c r="AA345" s="66">
        <f t="shared" si="85"/>
        <v>295221301.18179995</v>
      </c>
    </row>
    <row r="346" spans="1:27" ht="24.9" customHeight="1">
      <c r="A346" s="179"/>
      <c r="B346" s="181"/>
      <c r="C346" s="57">
        <v>11</v>
      </c>
      <c r="D346" s="61" t="s">
        <v>810</v>
      </c>
      <c r="E346" s="61">
        <v>100356142.24420001</v>
      </c>
      <c r="F346" s="61">
        <v>0</v>
      </c>
      <c r="G346" s="61">
        <v>80104906.183899999</v>
      </c>
      <c r="H346" s="61">
        <v>8017053.7991000004</v>
      </c>
      <c r="I346" s="61">
        <v>5413831.4528000001</v>
      </c>
      <c r="J346" s="61">
        <v>0</v>
      </c>
      <c r="K346" s="61">
        <f t="shared" si="86"/>
        <v>5413831.4528000001</v>
      </c>
      <c r="L346" s="75">
        <v>202679546.19510001</v>
      </c>
      <c r="M346" s="66">
        <f t="shared" si="90"/>
        <v>396571479.87510002</v>
      </c>
      <c r="N346" s="65"/>
      <c r="O346" s="181"/>
      <c r="P346" s="67">
        <v>16</v>
      </c>
      <c r="Q346" s="190"/>
      <c r="R346" s="61" t="s">
        <v>811</v>
      </c>
      <c r="S346" s="61">
        <v>87043255.664800003</v>
      </c>
      <c r="T346" s="61">
        <v>0</v>
      </c>
      <c r="U346" s="61">
        <v>69478476.085700005</v>
      </c>
      <c r="V346" s="61">
        <v>7747497.6052000001</v>
      </c>
      <c r="W346" s="61">
        <v>4695651.9524999997</v>
      </c>
      <c r="X346" s="61">
        <v>0</v>
      </c>
      <c r="Y346" s="61">
        <f t="shared" si="91"/>
        <v>4695651.9524999997</v>
      </c>
      <c r="Z346" s="61">
        <v>188312378.51890001</v>
      </c>
      <c r="AA346" s="66">
        <f t="shared" si="85"/>
        <v>357277259.82710004</v>
      </c>
    </row>
    <row r="347" spans="1:27" ht="24.9" customHeight="1">
      <c r="A347" s="179"/>
      <c r="B347" s="181"/>
      <c r="C347" s="57">
        <v>12</v>
      </c>
      <c r="D347" s="61" t="s">
        <v>812</v>
      </c>
      <c r="E347" s="61">
        <v>74199673.219099998</v>
      </c>
      <c r="F347" s="61">
        <v>0</v>
      </c>
      <c r="G347" s="61">
        <v>59226647.509300001</v>
      </c>
      <c r="H347" s="61">
        <v>6033886.767</v>
      </c>
      <c r="I347" s="61">
        <v>4002789.6219000001</v>
      </c>
      <c r="J347" s="61">
        <v>0</v>
      </c>
      <c r="K347" s="61">
        <f t="shared" si="86"/>
        <v>4002789.6219000001</v>
      </c>
      <c r="L347" s="75">
        <v>151740590.6302</v>
      </c>
      <c r="M347" s="66">
        <f t="shared" si="90"/>
        <v>295203587.74749994</v>
      </c>
      <c r="N347" s="65"/>
      <c r="O347" s="181"/>
      <c r="P347" s="67">
        <v>17</v>
      </c>
      <c r="Q347" s="190"/>
      <c r="R347" s="61" t="s">
        <v>813</v>
      </c>
      <c r="S347" s="61">
        <v>86340076.857500002</v>
      </c>
      <c r="T347" s="61">
        <v>0</v>
      </c>
      <c r="U347" s="61">
        <v>68917194.323300004</v>
      </c>
      <c r="V347" s="61">
        <v>7239440.3881000001</v>
      </c>
      <c r="W347" s="61">
        <v>4657718.1354</v>
      </c>
      <c r="X347" s="61">
        <v>0</v>
      </c>
      <c r="Y347" s="61">
        <f t="shared" si="91"/>
        <v>4657718.1354</v>
      </c>
      <c r="Z347" s="61">
        <v>175262593.2051</v>
      </c>
      <c r="AA347" s="66">
        <f t="shared" si="85"/>
        <v>342417022.90939999</v>
      </c>
    </row>
    <row r="348" spans="1:27" ht="24.9" customHeight="1">
      <c r="A348" s="179"/>
      <c r="B348" s="181"/>
      <c r="C348" s="57">
        <v>13</v>
      </c>
      <c r="D348" s="61" t="s">
        <v>814</v>
      </c>
      <c r="E348" s="61">
        <v>62636618.9344</v>
      </c>
      <c r="F348" s="61">
        <v>0</v>
      </c>
      <c r="G348" s="61">
        <v>49996944.593699999</v>
      </c>
      <c r="H348" s="61">
        <v>5780889.4883000003</v>
      </c>
      <c r="I348" s="61">
        <v>3379006.9057999998</v>
      </c>
      <c r="J348" s="61">
        <v>0</v>
      </c>
      <c r="K348" s="61">
        <f t="shared" si="86"/>
        <v>3379006.9057999998</v>
      </c>
      <c r="L348" s="75">
        <v>145242188.36309999</v>
      </c>
      <c r="M348" s="66">
        <f t="shared" si="90"/>
        <v>267035648.28529999</v>
      </c>
      <c r="N348" s="65"/>
      <c r="O348" s="181"/>
      <c r="P348" s="67">
        <v>18</v>
      </c>
      <c r="Q348" s="190"/>
      <c r="R348" s="61" t="s">
        <v>815</v>
      </c>
      <c r="S348" s="61">
        <v>96676409.678800002</v>
      </c>
      <c r="T348" s="61">
        <v>0</v>
      </c>
      <c r="U348" s="61">
        <v>77167720.423899993</v>
      </c>
      <c r="V348" s="61">
        <v>7641484.9280000003</v>
      </c>
      <c r="W348" s="61">
        <v>5215323.9030999998</v>
      </c>
      <c r="X348" s="61">
        <v>0</v>
      </c>
      <c r="Y348" s="61">
        <f t="shared" si="91"/>
        <v>5215323.9030999998</v>
      </c>
      <c r="Z348" s="61">
        <v>185589372.8572</v>
      </c>
      <c r="AA348" s="66">
        <f t="shared" si="85"/>
        <v>372290311.79100001</v>
      </c>
    </row>
    <row r="349" spans="1:27" ht="24.9" customHeight="1">
      <c r="A349" s="179"/>
      <c r="B349" s="181"/>
      <c r="C349" s="57">
        <v>14</v>
      </c>
      <c r="D349" s="61" t="s">
        <v>816</v>
      </c>
      <c r="E349" s="61">
        <v>86092033.962500006</v>
      </c>
      <c r="F349" s="61">
        <v>0</v>
      </c>
      <c r="G349" s="61">
        <v>68719204.918799996</v>
      </c>
      <c r="H349" s="61">
        <v>7434580.1025</v>
      </c>
      <c r="I349" s="61">
        <v>4644337.1665000003</v>
      </c>
      <c r="J349" s="61">
        <v>0</v>
      </c>
      <c r="K349" s="61">
        <f t="shared" si="86"/>
        <v>4644337.1665000003</v>
      </c>
      <c r="L349" s="75">
        <v>187718324.43700001</v>
      </c>
      <c r="M349" s="66">
        <f t="shared" si="90"/>
        <v>354608480.5873</v>
      </c>
      <c r="N349" s="65"/>
      <c r="O349" s="181"/>
      <c r="P349" s="67">
        <v>19</v>
      </c>
      <c r="Q349" s="190"/>
      <c r="R349" s="61" t="s">
        <v>817</v>
      </c>
      <c r="S349" s="61">
        <v>89131753.654499993</v>
      </c>
      <c r="T349" s="61">
        <v>0</v>
      </c>
      <c r="U349" s="61">
        <v>71145528.363700002</v>
      </c>
      <c r="V349" s="61">
        <v>6153717.8825000003</v>
      </c>
      <c r="W349" s="61">
        <v>4808318.4605</v>
      </c>
      <c r="X349" s="61">
        <v>0</v>
      </c>
      <c r="Y349" s="61">
        <f t="shared" si="91"/>
        <v>4808318.4605</v>
      </c>
      <c r="Z349" s="61">
        <v>147375093.2757</v>
      </c>
      <c r="AA349" s="66">
        <f t="shared" si="85"/>
        <v>318614411.63689995</v>
      </c>
    </row>
    <row r="350" spans="1:27" ht="24.9" customHeight="1">
      <c r="A350" s="179"/>
      <c r="B350" s="181"/>
      <c r="C350" s="57">
        <v>15</v>
      </c>
      <c r="D350" s="61" t="s">
        <v>818</v>
      </c>
      <c r="E350" s="61">
        <v>96831498.362800002</v>
      </c>
      <c r="F350" s="61">
        <v>0</v>
      </c>
      <c r="G350" s="61">
        <v>77291513.190400004</v>
      </c>
      <c r="H350" s="61">
        <v>7996641.5034999996</v>
      </c>
      <c r="I350" s="61">
        <v>5223690.3465999998</v>
      </c>
      <c r="J350" s="61">
        <v>0</v>
      </c>
      <c r="K350" s="61">
        <f t="shared" si="86"/>
        <v>5223690.3465999998</v>
      </c>
      <c r="L350" s="75">
        <v>202155242.89399999</v>
      </c>
      <c r="M350" s="66">
        <f t="shared" si="90"/>
        <v>389498586.29729998</v>
      </c>
      <c r="N350" s="65"/>
      <c r="O350" s="181"/>
      <c r="P350" s="67">
        <v>20</v>
      </c>
      <c r="Q350" s="190"/>
      <c r="R350" s="61" t="s">
        <v>819</v>
      </c>
      <c r="S350" s="61">
        <v>81111196.337099999</v>
      </c>
      <c r="T350" s="61">
        <v>0</v>
      </c>
      <c r="U350" s="61">
        <v>64743468.887400001</v>
      </c>
      <c r="V350" s="61">
        <v>5544523.3657</v>
      </c>
      <c r="W350" s="61">
        <v>4375639.9567</v>
      </c>
      <c r="X350" s="61">
        <v>0</v>
      </c>
      <c r="Y350" s="61">
        <f t="shared" si="91"/>
        <v>4375639.9567</v>
      </c>
      <c r="Z350" s="61">
        <v>131727529.5978</v>
      </c>
      <c r="AA350" s="66">
        <f t="shared" si="85"/>
        <v>287502358.14469999</v>
      </c>
    </row>
    <row r="351" spans="1:27" ht="24.9" customHeight="1">
      <c r="A351" s="179"/>
      <c r="B351" s="181"/>
      <c r="C351" s="57">
        <v>16</v>
      </c>
      <c r="D351" s="61" t="s">
        <v>820</v>
      </c>
      <c r="E351" s="61">
        <v>70968164.029200003</v>
      </c>
      <c r="F351" s="61">
        <v>0</v>
      </c>
      <c r="G351" s="61">
        <v>56647236.476800002</v>
      </c>
      <c r="H351" s="61">
        <v>6079948.3711999999</v>
      </c>
      <c r="I351" s="61">
        <v>3828462.0151999998</v>
      </c>
      <c r="J351" s="61">
        <v>0</v>
      </c>
      <c r="K351" s="61">
        <f t="shared" si="86"/>
        <v>3828462.0151999998</v>
      </c>
      <c r="L351" s="75">
        <v>152923713.36809999</v>
      </c>
      <c r="M351" s="66">
        <f t="shared" si="90"/>
        <v>290447524.26049995</v>
      </c>
      <c r="N351" s="65"/>
      <c r="O351" s="181"/>
      <c r="P351" s="67">
        <v>21</v>
      </c>
      <c r="Q351" s="190"/>
      <c r="R351" s="61" t="s">
        <v>821</v>
      </c>
      <c r="S351" s="61">
        <v>83613163.707699999</v>
      </c>
      <c r="T351" s="61">
        <v>0</v>
      </c>
      <c r="U351" s="61">
        <v>66740555.034900002</v>
      </c>
      <c r="V351" s="61">
        <v>7034580.7671999997</v>
      </c>
      <c r="W351" s="61">
        <v>4510611.5621999996</v>
      </c>
      <c r="X351" s="61">
        <v>0</v>
      </c>
      <c r="Y351" s="61">
        <f t="shared" si="91"/>
        <v>4510611.5621999996</v>
      </c>
      <c r="Z351" s="61">
        <v>170000638.48679999</v>
      </c>
      <c r="AA351" s="66">
        <f t="shared" si="85"/>
        <v>331899549.55879998</v>
      </c>
    </row>
    <row r="352" spans="1:27" ht="24.9" customHeight="1">
      <c r="A352" s="179"/>
      <c r="B352" s="181"/>
      <c r="C352" s="57">
        <v>17</v>
      </c>
      <c r="D352" s="61" t="s">
        <v>822</v>
      </c>
      <c r="E352" s="61">
        <v>75097770.355599999</v>
      </c>
      <c r="F352" s="61">
        <v>0</v>
      </c>
      <c r="G352" s="61">
        <v>59943514.312399998</v>
      </c>
      <c r="H352" s="61">
        <v>6529152.8147</v>
      </c>
      <c r="I352" s="61">
        <v>4051238.5400999999</v>
      </c>
      <c r="J352" s="61">
        <v>0</v>
      </c>
      <c r="K352" s="61">
        <f t="shared" si="86"/>
        <v>4051238.5400999999</v>
      </c>
      <c r="L352" s="75">
        <v>164461826.30320001</v>
      </c>
      <c r="M352" s="66">
        <f t="shared" si="90"/>
        <v>310083502.32599998</v>
      </c>
      <c r="N352" s="65"/>
      <c r="O352" s="181"/>
      <c r="P352" s="67">
        <v>22</v>
      </c>
      <c r="Q352" s="190"/>
      <c r="R352" s="61" t="s">
        <v>823</v>
      </c>
      <c r="S352" s="61">
        <v>80448855.715000004</v>
      </c>
      <c r="T352" s="61">
        <v>0</v>
      </c>
      <c r="U352" s="61">
        <v>64214784.4221</v>
      </c>
      <c r="V352" s="61">
        <v>6802705.6606000001</v>
      </c>
      <c r="W352" s="61">
        <v>4339909.2040999997</v>
      </c>
      <c r="X352" s="61">
        <v>0</v>
      </c>
      <c r="Y352" s="61">
        <f t="shared" si="91"/>
        <v>4339909.2040999997</v>
      </c>
      <c r="Z352" s="61">
        <v>164044773.16589999</v>
      </c>
      <c r="AA352" s="66">
        <f t="shared" si="85"/>
        <v>319851028.16770005</v>
      </c>
    </row>
    <row r="353" spans="1:27" ht="24.9" customHeight="1">
      <c r="A353" s="179"/>
      <c r="B353" s="181"/>
      <c r="C353" s="57">
        <v>18</v>
      </c>
      <c r="D353" s="61" t="s">
        <v>824</v>
      </c>
      <c r="E353" s="61">
        <v>78325661.643199995</v>
      </c>
      <c r="F353" s="61">
        <v>0</v>
      </c>
      <c r="G353" s="61">
        <v>62520037.512500003</v>
      </c>
      <c r="H353" s="61">
        <v>6931358.0812999997</v>
      </c>
      <c r="I353" s="61">
        <v>4225370.9747000001</v>
      </c>
      <c r="J353" s="61">
        <v>0</v>
      </c>
      <c r="K353" s="61">
        <f t="shared" si="86"/>
        <v>4225370.9747000001</v>
      </c>
      <c r="L353" s="75">
        <v>174792734.32769999</v>
      </c>
      <c r="M353" s="66">
        <f t="shared" si="90"/>
        <v>326795162.53939998</v>
      </c>
      <c r="N353" s="65"/>
      <c r="O353" s="182"/>
      <c r="P353" s="67">
        <v>23</v>
      </c>
      <c r="Q353" s="191"/>
      <c r="R353" s="61" t="s">
        <v>825</v>
      </c>
      <c r="S353" s="61">
        <v>75420784.525199994</v>
      </c>
      <c r="T353" s="61">
        <v>0</v>
      </c>
      <c r="U353" s="61">
        <v>60201346.261600003</v>
      </c>
      <c r="V353" s="61">
        <v>6169228.0126</v>
      </c>
      <c r="W353" s="61">
        <v>4068663.9235999999</v>
      </c>
      <c r="X353" s="61">
        <v>0</v>
      </c>
      <c r="Y353" s="61">
        <f t="shared" si="91"/>
        <v>4068663.9235999999</v>
      </c>
      <c r="Z353" s="61">
        <v>147773481.21709999</v>
      </c>
      <c r="AA353" s="66">
        <f t="shared" si="85"/>
        <v>293633503.94009995</v>
      </c>
    </row>
    <row r="354" spans="1:27" ht="24.9" customHeight="1">
      <c r="A354" s="179"/>
      <c r="B354" s="181"/>
      <c r="C354" s="57">
        <v>19</v>
      </c>
      <c r="D354" s="61" t="s">
        <v>826</v>
      </c>
      <c r="E354" s="61">
        <v>80921890.342999995</v>
      </c>
      <c r="F354" s="61">
        <v>0</v>
      </c>
      <c r="G354" s="61">
        <v>64592363.648000002</v>
      </c>
      <c r="H354" s="61">
        <v>6682097.6993000004</v>
      </c>
      <c r="I354" s="61">
        <v>4365427.6196999997</v>
      </c>
      <c r="J354" s="61">
        <v>0</v>
      </c>
      <c r="K354" s="61">
        <f t="shared" si="86"/>
        <v>4365427.6196999997</v>
      </c>
      <c r="L354" s="75">
        <v>168390316.7202</v>
      </c>
      <c r="M354" s="66">
        <f t="shared" si="90"/>
        <v>324952096.0302</v>
      </c>
      <c r="N354" s="65"/>
      <c r="O354" s="57"/>
      <c r="P354" s="173" t="s">
        <v>827</v>
      </c>
      <c r="Q354" s="174"/>
      <c r="R354" s="62"/>
      <c r="S354" s="62">
        <f t="shared" ref="S354:W354" si="92">SUM(S331:S353)</f>
        <v>1992779609.9929001</v>
      </c>
      <c r="T354" s="62">
        <f t="shared" si="92"/>
        <v>0</v>
      </c>
      <c r="U354" s="62">
        <f t="shared" si="92"/>
        <v>1590649263.0540998</v>
      </c>
      <c r="V354" s="62">
        <f t="shared" si="92"/>
        <v>155979219.5605</v>
      </c>
      <c r="W354" s="62">
        <f t="shared" si="92"/>
        <v>107502866.19109999</v>
      </c>
      <c r="X354" s="62">
        <f t="shared" ref="X354:AA354" si="93">SUM(X331:X353)</f>
        <v>0</v>
      </c>
      <c r="Y354" s="62">
        <f t="shared" si="91"/>
        <v>107502866.19109999</v>
      </c>
      <c r="Z354" s="62">
        <f t="shared" si="93"/>
        <v>3760623335.5415001</v>
      </c>
      <c r="AA354" s="62">
        <f t="shared" si="93"/>
        <v>7607534294.3400984</v>
      </c>
    </row>
    <row r="355" spans="1:27" ht="24.9" customHeight="1">
      <c r="A355" s="179"/>
      <c r="B355" s="181"/>
      <c r="C355" s="57">
        <v>20</v>
      </c>
      <c r="D355" s="61" t="s">
        <v>828</v>
      </c>
      <c r="E355" s="61">
        <v>81621596.464900002</v>
      </c>
      <c r="F355" s="61">
        <v>0</v>
      </c>
      <c r="G355" s="61">
        <v>65150873.491099998</v>
      </c>
      <c r="H355" s="61">
        <v>6773202.9715999998</v>
      </c>
      <c r="I355" s="61">
        <v>4403174.0986000001</v>
      </c>
      <c r="J355" s="61">
        <v>0</v>
      </c>
      <c r="K355" s="61">
        <f t="shared" si="86"/>
        <v>4403174.0986000001</v>
      </c>
      <c r="L355" s="75">
        <v>170730415.8371</v>
      </c>
      <c r="M355" s="66">
        <f t="shared" si="90"/>
        <v>328679262.86329997</v>
      </c>
      <c r="N355" s="65"/>
      <c r="O355" s="180">
        <v>34</v>
      </c>
      <c r="P355" s="67">
        <v>1</v>
      </c>
      <c r="Q355" s="180" t="s">
        <v>119</v>
      </c>
      <c r="R355" s="61" t="s">
        <v>829</v>
      </c>
      <c r="S355" s="61">
        <v>74860595.375499994</v>
      </c>
      <c r="T355" s="61">
        <v>0</v>
      </c>
      <c r="U355" s="61">
        <v>59754199.746299997</v>
      </c>
      <c r="V355" s="61">
        <v>5903706.7995999996</v>
      </c>
      <c r="W355" s="61">
        <v>4038443.8536999999</v>
      </c>
      <c r="X355" s="61">
        <v>0</v>
      </c>
      <c r="Y355" s="61">
        <f t="shared" si="91"/>
        <v>4038443.8536999999</v>
      </c>
      <c r="Z355" s="61">
        <v>145717690.64520001</v>
      </c>
      <c r="AA355" s="66">
        <f t="shared" si="85"/>
        <v>290274636.42030001</v>
      </c>
    </row>
    <row r="356" spans="1:27" ht="24.9" customHeight="1">
      <c r="A356" s="179"/>
      <c r="B356" s="181"/>
      <c r="C356" s="57">
        <v>21</v>
      </c>
      <c r="D356" s="61" t="s">
        <v>830</v>
      </c>
      <c r="E356" s="61">
        <v>76463069.861499995</v>
      </c>
      <c r="F356" s="61">
        <v>0</v>
      </c>
      <c r="G356" s="61">
        <v>61033304.995700002</v>
      </c>
      <c r="H356" s="61">
        <v>6528067.9091999996</v>
      </c>
      <c r="I356" s="61">
        <v>4124891.2456999999</v>
      </c>
      <c r="J356" s="61">
        <v>0</v>
      </c>
      <c r="K356" s="61">
        <f t="shared" si="86"/>
        <v>4124891.2456999999</v>
      </c>
      <c r="L356" s="75">
        <v>164433959.78909999</v>
      </c>
      <c r="M356" s="66">
        <f t="shared" si="90"/>
        <v>312583293.80120003</v>
      </c>
      <c r="N356" s="65"/>
      <c r="O356" s="181"/>
      <c r="P356" s="67">
        <v>2</v>
      </c>
      <c r="Q356" s="181"/>
      <c r="R356" s="61" t="s">
        <v>831</v>
      </c>
      <c r="S356" s="61">
        <v>128103718.227</v>
      </c>
      <c r="T356" s="61">
        <v>0</v>
      </c>
      <c r="U356" s="61">
        <v>102253196.4751</v>
      </c>
      <c r="V356" s="61">
        <v>7537949.4785000002</v>
      </c>
      <c r="W356" s="61">
        <v>6910707.4411000004</v>
      </c>
      <c r="X356" s="61">
        <v>0</v>
      </c>
      <c r="Y356" s="61">
        <f t="shared" si="91"/>
        <v>6910707.4411000004</v>
      </c>
      <c r="Z356" s="61">
        <v>187694293.65259999</v>
      </c>
      <c r="AA356" s="66">
        <f t="shared" si="85"/>
        <v>432499865.27429998</v>
      </c>
    </row>
    <row r="357" spans="1:27" ht="24.9" customHeight="1">
      <c r="A357" s="179"/>
      <c r="B357" s="181"/>
      <c r="C357" s="57">
        <v>22</v>
      </c>
      <c r="D357" s="61" t="s">
        <v>832</v>
      </c>
      <c r="E357" s="61">
        <v>70136448.083800003</v>
      </c>
      <c r="F357" s="61">
        <v>0</v>
      </c>
      <c r="G357" s="61">
        <v>55983355.5594</v>
      </c>
      <c r="H357" s="61">
        <v>6086216.7139999997</v>
      </c>
      <c r="I357" s="61">
        <v>3783594.1093000001</v>
      </c>
      <c r="J357" s="61">
        <v>0</v>
      </c>
      <c r="K357" s="61">
        <f t="shared" ref="K357:K388" si="94">I357-J357</f>
        <v>3783594.1093000001</v>
      </c>
      <c r="L357" s="75">
        <v>153084719.89359999</v>
      </c>
      <c r="M357" s="66">
        <f t="shared" si="90"/>
        <v>289074334.36010003</v>
      </c>
      <c r="N357" s="65"/>
      <c r="O357" s="181"/>
      <c r="P357" s="67">
        <v>3</v>
      </c>
      <c r="Q357" s="181"/>
      <c r="R357" s="61" t="s">
        <v>833</v>
      </c>
      <c r="S357" s="61">
        <v>87983690.207699999</v>
      </c>
      <c r="T357" s="61">
        <v>0</v>
      </c>
      <c r="U357" s="61">
        <v>70229136.873899996</v>
      </c>
      <c r="V357" s="61">
        <v>6535764.6946999999</v>
      </c>
      <c r="W357" s="61">
        <v>4746384.8124000002</v>
      </c>
      <c r="X357" s="61">
        <v>0</v>
      </c>
      <c r="Y357" s="61">
        <f t="shared" si="91"/>
        <v>4746384.8124000002</v>
      </c>
      <c r="Z357" s="61">
        <v>161952515.30399999</v>
      </c>
      <c r="AA357" s="66">
        <f t="shared" si="85"/>
        <v>331447491.89270002</v>
      </c>
    </row>
    <row r="358" spans="1:27" ht="24.9" customHeight="1">
      <c r="A358" s="179"/>
      <c r="B358" s="181"/>
      <c r="C358" s="57">
        <v>23</v>
      </c>
      <c r="D358" s="61" t="s">
        <v>834</v>
      </c>
      <c r="E358" s="61">
        <v>86072746.492899999</v>
      </c>
      <c r="F358" s="61">
        <v>0</v>
      </c>
      <c r="G358" s="61">
        <v>68703809.538900003</v>
      </c>
      <c r="H358" s="61">
        <v>6938068.4226000002</v>
      </c>
      <c r="I358" s="61">
        <v>4643296.6809999999</v>
      </c>
      <c r="J358" s="61">
        <v>0</v>
      </c>
      <c r="K358" s="61">
        <f t="shared" si="94"/>
        <v>4643296.6809999999</v>
      </c>
      <c r="L358" s="75">
        <v>174965093.8775</v>
      </c>
      <c r="M358" s="66">
        <f t="shared" si="90"/>
        <v>341323015.01289999</v>
      </c>
      <c r="N358" s="65"/>
      <c r="O358" s="181"/>
      <c r="P358" s="67">
        <v>4</v>
      </c>
      <c r="Q358" s="181"/>
      <c r="R358" s="61" t="s">
        <v>835</v>
      </c>
      <c r="S358" s="61">
        <v>105053052.27860001</v>
      </c>
      <c r="T358" s="61">
        <v>0</v>
      </c>
      <c r="U358" s="61">
        <v>83854009.420100003</v>
      </c>
      <c r="V358" s="61">
        <v>5915225.5491000004</v>
      </c>
      <c r="W358" s="61">
        <v>5667211.8509999998</v>
      </c>
      <c r="X358" s="61">
        <v>0</v>
      </c>
      <c r="Y358" s="61">
        <f t="shared" si="91"/>
        <v>5667211.8509999998</v>
      </c>
      <c r="Z358" s="61">
        <v>146013557.33739999</v>
      </c>
      <c r="AA358" s="66">
        <f t="shared" si="85"/>
        <v>346503056.43620002</v>
      </c>
    </row>
    <row r="359" spans="1:27" ht="24.9" customHeight="1">
      <c r="A359" s="179"/>
      <c r="B359" s="181"/>
      <c r="C359" s="57">
        <v>24</v>
      </c>
      <c r="D359" s="61" t="s">
        <v>836</v>
      </c>
      <c r="E359" s="61">
        <v>63651523.907600001</v>
      </c>
      <c r="F359" s="61">
        <v>0</v>
      </c>
      <c r="G359" s="61">
        <v>50807048.149300002</v>
      </c>
      <c r="H359" s="61">
        <v>5408418.6681000004</v>
      </c>
      <c r="I359" s="61">
        <v>3433757.1617000001</v>
      </c>
      <c r="J359" s="61">
        <v>0</v>
      </c>
      <c r="K359" s="61">
        <f t="shared" si="94"/>
        <v>3433757.1617000001</v>
      </c>
      <c r="L359" s="75">
        <v>135675029.24180001</v>
      </c>
      <c r="M359" s="66">
        <f t="shared" si="90"/>
        <v>258975777.12849998</v>
      </c>
      <c r="N359" s="65"/>
      <c r="O359" s="181"/>
      <c r="P359" s="67">
        <v>5</v>
      </c>
      <c r="Q359" s="181"/>
      <c r="R359" s="61" t="s">
        <v>837</v>
      </c>
      <c r="S359" s="61">
        <v>113493588.8116</v>
      </c>
      <c r="T359" s="61">
        <v>0</v>
      </c>
      <c r="U359" s="61">
        <v>90591298.957100004</v>
      </c>
      <c r="V359" s="61">
        <v>8017638.4265000001</v>
      </c>
      <c r="W359" s="61">
        <v>6122546.6330000004</v>
      </c>
      <c r="X359" s="61">
        <v>0</v>
      </c>
      <c r="Y359" s="61">
        <f t="shared" si="91"/>
        <v>6122546.6330000004</v>
      </c>
      <c r="Z359" s="61">
        <v>200015421.229</v>
      </c>
      <c r="AA359" s="66">
        <f t="shared" si="85"/>
        <v>418240494.05719995</v>
      </c>
    </row>
    <row r="360" spans="1:27" ht="24.9" customHeight="1">
      <c r="A360" s="179"/>
      <c r="B360" s="181"/>
      <c r="C360" s="57">
        <v>25</v>
      </c>
      <c r="D360" s="61" t="s">
        <v>838</v>
      </c>
      <c r="E360" s="61">
        <v>79890263.354000002</v>
      </c>
      <c r="F360" s="61">
        <v>0</v>
      </c>
      <c r="G360" s="61">
        <v>63768912.473800004</v>
      </c>
      <c r="H360" s="61">
        <v>6118696.9088000003</v>
      </c>
      <c r="I360" s="61">
        <v>4309775.2747999998</v>
      </c>
      <c r="J360" s="61">
        <v>0</v>
      </c>
      <c r="K360" s="61">
        <f t="shared" si="94"/>
        <v>4309775.2747999998</v>
      </c>
      <c r="L360" s="75">
        <v>153918995.1595</v>
      </c>
      <c r="M360" s="66">
        <f t="shared" si="90"/>
        <v>308006643.17089999</v>
      </c>
      <c r="N360" s="65"/>
      <c r="O360" s="181"/>
      <c r="P360" s="67">
        <v>6</v>
      </c>
      <c r="Q360" s="181"/>
      <c r="R360" s="61" t="s">
        <v>839</v>
      </c>
      <c r="S360" s="61">
        <v>78622737.117699996</v>
      </c>
      <c r="T360" s="61">
        <v>0</v>
      </c>
      <c r="U360" s="61">
        <v>62757165.031400003</v>
      </c>
      <c r="V360" s="61">
        <v>5865306.5032000002</v>
      </c>
      <c r="W360" s="61">
        <v>4241397.0643999996</v>
      </c>
      <c r="X360" s="61">
        <v>0</v>
      </c>
      <c r="Y360" s="61">
        <f t="shared" si="91"/>
        <v>4241397.0643999996</v>
      </c>
      <c r="Z360" s="61">
        <v>144731353.66069999</v>
      </c>
      <c r="AA360" s="66">
        <f t="shared" si="85"/>
        <v>296217959.37739998</v>
      </c>
    </row>
    <row r="361" spans="1:27" ht="24.9" customHeight="1">
      <c r="A361" s="179"/>
      <c r="B361" s="181"/>
      <c r="C361" s="57">
        <v>26</v>
      </c>
      <c r="D361" s="61" t="s">
        <v>840</v>
      </c>
      <c r="E361" s="61">
        <v>72659789.618100002</v>
      </c>
      <c r="F361" s="61">
        <v>0</v>
      </c>
      <c r="G361" s="61">
        <v>57997502.699199997</v>
      </c>
      <c r="H361" s="61">
        <v>6130858.5652999999</v>
      </c>
      <c r="I361" s="61">
        <v>3919718.7694999999</v>
      </c>
      <c r="J361" s="61">
        <v>0</v>
      </c>
      <c r="K361" s="61">
        <f t="shared" si="94"/>
        <v>3919718.7694999999</v>
      </c>
      <c r="L361" s="75">
        <v>154231375.34150001</v>
      </c>
      <c r="M361" s="66">
        <f t="shared" si="90"/>
        <v>294939244.99360001</v>
      </c>
      <c r="N361" s="65"/>
      <c r="O361" s="181"/>
      <c r="P361" s="67">
        <v>7</v>
      </c>
      <c r="Q361" s="181"/>
      <c r="R361" s="61" t="s">
        <v>841</v>
      </c>
      <c r="S361" s="61">
        <v>75621558.251699999</v>
      </c>
      <c r="T361" s="61">
        <v>0</v>
      </c>
      <c r="U361" s="61">
        <v>60361605.117200002</v>
      </c>
      <c r="V361" s="61">
        <v>6612565.2873999998</v>
      </c>
      <c r="W361" s="61">
        <v>4079494.9010000001</v>
      </c>
      <c r="X361" s="61">
        <v>0</v>
      </c>
      <c r="Y361" s="61">
        <f t="shared" si="91"/>
        <v>4079494.9010000001</v>
      </c>
      <c r="Z361" s="61">
        <v>163925189.27289999</v>
      </c>
      <c r="AA361" s="66">
        <f t="shared" si="85"/>
        <v>310600412.83019996</v>
      </c>
    </row>
    <row r="362" spans="1:27" ht="24.9" customHeight="1">
      <c r="A362" s="179"/>
      <c r="B362" s="182"/>
      <c r="C362" s="57">
        <v>27</v>
      </c>
      <c r="D362" s="61" t="s">
        <v>842</v>
      </c>
      <c r="E362" s="61">
        <v>67328351.994299993</v>
      </c>
      <c r="F362" s="61">
        <v>0</v>
      </c>
      <c r="G362" s="61">
        <v>53741915.5361</v>
      </c>
      <c r="H362" s="61">
        <v>5648705.1405999996</v>
      </c>
      <c r="I362" s="61">
        <v>3632108.0258999998</v>
      </c>
      <c r="J362" s="61">
        <v>0</v>
      </c>
      <c r="K362" s="61">
        <f t="shared" si="94"/>
        <v>3632108.0258999998</v>
      </c>
      <c r="L362" s="75">
        <v>141846946.05419999</v>
      </c>
      <c r="M362" s="66">
        <f t="shared" si="90"/>
        <v>272198026.7511</v>
      </c>
      <c r="N362" s="65"/>
      <c r="O362" s="181"/>
      <c r="P362" s="67">
        <v>8</v>
      </c>
      <c r="Q362" s="181"/>
      <c r="R362" s="61" t="s">
        <v>843</v>
      </c>
      <c r="S362" s="61">
        <v>117375000.3276</v>
      </c>
      <c r="T362" s="61">
        <v>0</v>
      </c>
      <c r="U362" s="61">
        <v>93689466.1285</v>
      </c>
      <c r="V362" s="61">
        <v>7362610.0017999997</v>
      </c>
      <c r="W362" s="61">
        <v>6331933.9937000005</v>
      </c>
      <c r="X362" s="61">
        <v>0</v>
      </c>
      <c r="Y362" s="61">
        <f t="shared" si="91"/>
        <v>6331933.9937000005</v>
      </c>
      <c r="Z362" s="61">
        <v>183190583.3409</v>
      </c>
      <c r="AA362" s="66">
        <f t="shared" si="85"/>
        <v>407949593.79250002</v>
      </c>
    </row>
    <row r="363" spans="1:27" ht="24.9" customHeight="1">
      <c r="A363" s="57"/>
      <c r="B363" s="172" t="s">
        <v>844</v>
      </c>
      <c r="C363" s="173"/>
      <c r="D363" s="62"/>
      <c r="E363" s="62">
        <f>SUM(E336:E362)</f>
        <v>2105287955.7071998</v>
      </c>
      <c r="F363" s="62">
        <f t="shared" ref="F363:M363" si="95">SUM(F336:F362)</f>
        <v>0</v>
      </c>
      <c r="G363" s="62">
        <f t="shared" si="95"/>
        <v>1680454134.7514</v>
      </c>
      <c r="H363" s="62">
        <f t="shared" si="95"/>
        <v>176130564.75979999</v>
      </c>
      <c r="I363" s="62">
        <f t="shared" si="95"/>
        <v>113572262.71380001</v>
      </c>
      <c r="J363" s="62">
        <f t="shared" si="95"/>
        <v>0</v>
      </c>
      <c r="K363" s="62">
        <f t="shared" si="95"/>
        <v>113572262.71380001</v>
      </c>
      <c r="L363" s="62">
        <f t="shared" si="95"/>
        <v>4436447931.3882999</v>
      </c>
      <c r="M363" s="62">
        <f t="shared" si="95"/>
        <v>8511892849.3205013</v>
      </c>
      <c r="N363" s="65"/>
      <c r="O363" s="181"/>
      <c r="P363" s="67">
        <v>9</v>
      </c>
      <c r="Q363" s="181"/>
      <c r="R363" s="61" t="s">
        <v>845</v>
      </c>
      <c r="S363" s="61">
        <v>83552135.163200006</v>
      </c>
      <c r="T363" s="61">
        <v>0</v>
      </c>
      <c r="U363" s="61">
        <v>66691841.6655</v>
      </c>
      <c r="V363" s="61">
        <v>5965452.6545000002</v>
      </c>
      <c r="W363" s="61">
        <v>4507319.3048999999</v>
      </c>
      <c r="X363" s="61">
        <v>0</v>
      </c>
      <c r="Y363" s="61">
        <f t="shared" si="91"/>
        <v>4507319.3048999999</v>
      </c>
      <c r="Z363" s="61">
        <v>147303673.72799999</v>
      </c>
      <c r="AA363" s="66">
        <f t="shared" si="85"/>
        <v>308020422.51609999</v>
      </c>
    </row>
    <row r="364" spans="1:27" ht="24.9" customHeight="1">
      <c r="A364" s="179">
        <v>18</v>
      </c>
      <c r="B364" s="180" t="s">
        <v>846</v>
      </c>
      <c r="C364" s="57">
        <v>1</v>
      </c>
      <c r="D364" s="61" t="s">
        <v>847</v>
      </c>
      <c r="E364" s="61">
        <v>126058085.8031</v>
      </c>
      <c r="F364" s="61">
        <v>0</v>
      </c>
      <c r="G364" s="61">
        <v>100620359.7624</v>
      </c>
      <c r="H364" s="61">
        <v>8897059.8826000001</v>
      </c>
      <c r="I364" s="61">
        <v>6800353.3669999996</v>
      </c>
      <c r="J364" s="61">
        <v>0</v>
      </c>
      <c r="K364" s="61">
        <f t="shared" si="94"/>
        <v>6800353.3669999996</v>
      </c>
      <c r="L364" s="75">
        <v>198669754.30520001</v>
      </c>
      <c r="M364" s="66">
        <f t="shared" si="90"/>
        <v>441045613.12030005</v>
      </c>
      <c r="N364" s="65"/>
      <c r="O364" s="181"/>
      <c r="P364" s="67">
        <v>10</v>
      </c>
      <c r="Q364" s="181"/>
      <c r="R364" s="61" t="s">
        <v>848</v>
      </c>
      <c r="S364" s="61">
        <v>77143495.5009</v>
      </c>
      <c r="T364" s="61">
        <v>0</v>
      </c>
      <c r="U364" s="61">
        <v>61576425.035899997</v>
      </c>
      <c r="V364" s="61">
        <v>6033212.3683000002</v>
      </c>
      <c r="W364" s="61">
        <v>4161597.6161000002</v>
      </c>
      <c r="X364" s="61">
        <v>0</v>
      </c>
      <c r="Y364" s="61">
        <f t="shared" si="91"/>
        <v>4161597.6161000002</v>
      </c>
      <c r="Z364" s="61">
        <v>149044126.7466</v>
      </c>
      <c r="AA364" s="66">
        <f t="shared" si="85"/>
        <v>297958857.26779997</v>
      </c>
    </row>
    <row r="365" spans="1:27" ht="24.9" customHeight="1">
      <c r="A365" s="179"/>
      <c r="B365" s="181"/>
      <c r="C365" s="57">
        <v>2</v>
      </c>
      <c r="D365" s="61" t="s">
        <v>849</v>
      </c>
      <c r="E365" s="61">
        <v>128179181.9499</v>
      </c>
      <c r="F365" s="61">
        <v>0</v>
      </c>
      <c r="G365" s="61">
        <v>102313432.0951</v>
      </c>
      <c r="H365" s="61">
        <v>10449238.168099999</v>
      </c>
      <c r="I365" s="61">
        <v>6914778.4214000003</v>
      </c>
      <c r="J365" s="61">
        <v>0</v>
      </c>
      <c r="K365" s="61">
        <f t="shared" si="94"/>
        <v>6914778.4214000003</v>
      </c>
      <c r="L365" s="75">
        <v>238538479.146</v>
      </c>
      <c r="M365" s="66">
        <f t="shared" si="90"/>
        <v>486395109.78050005</v>
      </c>
      <c r="N365" s="65"/>
      <c r="O365" s="181"/>
      <c r="P365" s="67">
        <v>11</v>
      </c>
      <c r="Q365" s="181"/>
      <c r="R365" s="61" t="s">
        <v>850</v>
      </c>
      <c r="S365" s="61">
        <v>115122628.76880001</v>
      </c>
      <c r="T365" s="61">
        <v>0</v>
      </c>
      <c r="U365" s="61">
        <v>91891608.933400005</v>
      </c>
      <c r="V365" s="61">
        <v>7745581.6354999999</v>
      </c>
      <c r="W365" s="61">
        <v>6210427.1310999999</v>
      </c>
      <c r="X365" s="61">
        <v>0</v>
      </c>
      <c r="Y365" s="61">
        <f t="shared" si="91"/>
        <v>6210427.1310999999</v>
      </c>
      <c r="Z365" s="61">
        <v>193027462.79570001</v>
      </c>
      <c r="AA365" s="66">
        <f t="shared" si="85"/>
        <v>413997709.26450002</v>
      </c>
    </row>
    <row r="366" spans="1:27" ht="24.9" customHeight="1">
      <c r="A366" s="179"/>
      <c r="B366" s="181"/>
      <c r="C366" s="57">
        <v>3</v>
      </c>
      <c r="D366" s="61" t="s">
        <v>851</v>
      </c>
      <c r="E366" s="61">
        <v>106078509.1884</v>
      </c>
      <c r="F366" s="61">
        <v>-1E-4</v>
      </c>
      <c r="G366" s="61">
        <v>84672535.598100007</v>
      </c>
      <c r="H366" s="61">
        <v>9353309.5146999992</v>
      </c>
      <c r="I366" s="61">
        <v>5722531.3435000004</v>
      </c>
      <c r="J366" s="61">
        <v>0</v>
      </c>
      <c r="K366" s="61">
        <f t="shared" si="94"/>
        <v>5722531.3435000004</v>
      </c>
      <c r="L366" s="75">
        <v>210388827.56600001</v>
      </c>
      <c r="M366" s="66">
        <f t="shared" si="90"/>
        <v>416215713.21060002</v>
      </c>
      <c r="N366" s="65"/>
      <c r="O366" s="181"/>
      <c r="P366" s="67">
        <v>12</v>
      </c>
      <c r="Q366" s="181"/>
      <c r="R366" s="61" t="s">
        <v>852</v>
      </c>
      <c r="S366" s="61">
        <v>91123282.555299997</v>
      </c>
      <c r="T366" s="61">
        <v>0</v>
      </c>
      <c r="U366" s="61">
        <v>72735179.3028</v>
      </c>
      <c r="V366" s="61">
        <v>6552346.3365000002</v>
      </c>
      <c r="W366" s="61">
        <v>4915753.8558</v>
      </c>
      <c r="X366" s="61">
        <v>0</v>
      </c>
      <c r="Y366" s="61">
        <f t="shared" si="91"/>
        <v>4915753.8558</v>
      </c>
      <c r="Z366" s="61">
        <v>162378425.72839999</v>
      </c>
      <c r="AA366" s="66">
        <f t="shared" si="85"/>
        <v>337704987.77880001</v>
      </c>
    </row>
    <row r="367" spans="1:27" ht="24.9" customHeight="1">
      <c r="A367" s="179"/>
      <c r="B367" s="181"/>
      <c r="C367" s="57">
        <v>4</v>
      </c>
      <c r="D367" s="61" t="s">
        <v>853</v>
      </c>
      <c r="E367" s="61">
        <v>81678934.508499995</v>
      </c>
      <c r="F367" s="61">
        <v>0</v>
      </c>
      <c r="G367" s="61">
        <v>65196641.079400003</v>
      </c>
      <c r="H367" s="61">
        <v>7001890.7391999997</v>
      </c>
      <c r="I367" s="61">
        <v>4406267.2676999997</v>
      </c>
      <c r="J367" s="61">
        <v>0</v>
      </c>
      <c r="K367" s="61">
        <f t="shared" si="94"/>
        <v>4406267.2676999997</v>
      </c>
      <c r="L367" s="75">
        <v>149991082.65650001</v>
      </c>
      <c r="M367" s="66">
        <f t="shared" si="90"/>
        <v>308274816.25129998</v>
      </c>
      <c r="N367" s="65"/>
      <c r="O367" s="181"/>
      <c r="P367" s="67">
        <v>13</v>
      </c>
      <c r="Q367" s="181"/>
      <c r="R367" s="61" t="s">
        <v>854</v>
      </c>
      <c r="S367" s="61">
        <v>78319245.630500004</v>
      </c>
      <c r="T367" s="61">
        <v>0</v>
      </c>
      <c r="U367" s="61">
        <v>62514916.210699998</v>
      </c>
      <c r="V367" s="61">
        <v>6243228.6386000002</v>
      </c>
      <c r="W367" s="61">
        <v>4225024.8552000001</v>
      </c>
      <c r="X367" s="61">
        <v>0</v>
      </c>
      <c r="Y367" s="61">
        <f t="shared" si="91"/>
        <v>4225024.8552000001</v>
      </c>
      <c r="Z367" s="61">
        <v>154438533.41429999</v>
      </c>
      <c r="AA367" s="66">
        <f t="shared" si="85"/>
        <v>305740948.7493</v>
      </c>
    </row>
    <row r="368" spans="1:27" ht="24.9" customHeight="1">
      <c r="A368" s="179"/>
      <c r="B368" s="181"/>
      <c r="C368" s="57">
        <v>5</v>
      </c>
      <c r="D368" s="61" t="s">
        <v>855</v>
      </c>
      <c r="E368" s="61">
        <v>134276481.0539</v>
      </c>
      <c r="F368" s="61">
        <v>0</v>
      </c>
      <c r="G368" s="61">
        <v>107180334.72579999</v>
      </c>
      <c r="H368" s="61">
        <v>11279378.373299999</v>
      </c>
      <c r="I368" s="61">
        <v>7243704.4733999996</v>
      </c>
      <c r="J368" s="61">
        <v>0</v>
      </c>
      <c r="K368" s="61">
        <f t="shared" si="94"/>
        <v>7243704.4733999996</v>
      </c>
      <c r="L368" s="75">
        <v>259861178.81810001</v>
      </c>
      <c r="M368" s="66">
        <f t="shared" si="90"/>
        <v>519841077.44449997</v>
      </c>
      <c r="N368" s="65"/>
      <c r="O368" s="181"/>
      <c r="P368" s="67">
        <v>14</v>
      </c>
      <c r="Q368" s="181"/>
      <c r="R368" s="61" t="s">
        <v>856</v>
      </c>
      <c r="S368" s="61">
        <v>112181196.25830001</v>
      </c>
      <c r="T368" s="61">
        <v>0</v>
      </c>
      <c r="U368" s="61">
        <v>89543738.937299997</v>
      </c>
      <c r="V368" s="61">
        <v>7974737.7814999996</v>
      </c>
      <c r="W368" s="61">
        <v>6051748.0558000002</v>
      </c>
      <c r="X368" s="61">
        <v>0</v>
      </c>
      <c r="Y368" s="61">
        <f t="shared" si="91"/>
        <v>6051748.0558000002</v>
      </c>
      <c r="Z368" s="61">
        <v>198913489.81600001</v>
      </c>
      <c r="AA368" s="66">
        <f t="shared" si="85"/>
        <v>414664910.84890002</v>
      </c>
    </row>
    <row r="369" spans="1:27" ht="24.9" customHeight="1">
      <c r="A369" s="179"/>
      <c r="B369" s="181"/>
      <c r="C369" s="57">
        <v>6</v>
      </c>
      <c r="D369" s="61" t="s">
        <v>857</v>
      </c>
      <c r="E369" s="61">
        <v>89953129.897300005</v>
      </c>
      <c r="F369" s="61">
        <v>0</v>
      </c>
      <c r="G369" s="61">
        <v>71801156.065099999</v>
      </c>
      <c r="H369" s="61">
        <v>8114360.8526999997</v>
      </c>
      <c r="I369" s="61">
        <v>4852628.5789000001</v>
      </c>
      <c r="J369" s="61">
        <v>0</v>
      </c>
      <c r="K369" s="61">
        <f t="shared" si="94"/>
        <v>4852628.5789000001</v>
      </c>
      <c r="L369" s="75">
        <v>178565612.56779999</v>
      </c>
      <c r="M369" s="66">
        <f t="shared" si="90"/>
        <v>353286887.96179998</v>
      </c>
      <c r="N369" s="65"/>
      <c r="O369" s="181"/>
      <c r="P369" s="67">
        <v>15</v>
      </c>
      <c r="Q369" s="181"/>
      <c r="R369" s="61" t="s">
        <v>858</v>
      </c>
      <c r="S369" s="61">
        <v>74366406.425799996</v>
      </c>
      <c r="T369" s="61">
        <v>0</v>
      </c>
      <c r="U369" s="61">
        <v>59359735.007299997</v>
      </c>
      <c r="V369" s="61">
        <v>5937044.2037000004</v>
      </c>
      <c r="W369" s="61">
        <v>4011784.2429999998</v>
      </c>
      <c r="X369" s="61">
        <v>0</v>
      </c>
      <c r="Y369" s="61">
        <f t="shared" si="91"/>
        <v>4011784.2429999998</v>
      </c>
      <c r="Z369" s="61">
        <v>146573983.89750001</v>
      </c>
      <c r="AA369" s="66">
        <f t="shared" si="85"/>
        <v>290248953.7773</v>
      </c>
    </row>
    <row r="370" spans="1:27" ht="24.9" customHeight="1">
      <c r="A370" s="179"/>
      <c r="B370" s="181"/>
      <c r="C370" s="57">
        <v>7</v>
      </c>
      <c r="D370" s="61" t="s">
        <v>859</v>
      </c>
      <c r="E370" s="61">
        <v>78438952.343899995</v>
      </c>
      <c r="F370" s="61">
        <v>0</v>
      </c>
      <c r="G370" s="61">
        <v>62610466.8649</v>
      </c>
      <c r="H370" s="61">
        <v>7598039.6024000002</v>
      </c>
      <c r="I370" s="61">
        <v>4231482.5762</v>
      </c>
      <c r="J370" s="61">
        <v>0</v>
      </c>
      <c r="K370" s="61">
        <f t="shared" si="94"/>
        <v>4231482.5762</v>
      </c>
      <c r="L370" s="75">
        <v>165303560.10389999</v>
      </c>
      <c r="M370" s="66">
        <f t="shared" si="90"/>
        <v>318182501.49129999</v>
      </c>
      <c r="N370" s="65"/>
      <c r="O370" s="182"/>
      <c r="P370" s="67">
        <v>16</v>
      </c>
      <c r="Q370" s="182"/>
      <c r="R370" s="61" t="s">
        <v>860</v>
      </c>
      <c r="S370" s="61">
        <v>80672653.756099999</v>
      </c>
      <c r="T370" s="61">
        <v>0</v>
      </c>
      <c r="U370" s="61">
        <v>64393421.431199998</v>
      </c>
      <c r="V370" s="61">
        <v>6445382.6926999995</v>
      </c>
      <c r="W370" s="61">
        <v>4351982.2555999998</v>
      </c>
      <c r="X370" s="61">
        <v>0</v>
      </c>
      <c r="Y370" s="61">
        <f t="shared" si="91"/>
        <v>4351982.2555999998</v>
      </c>
      <c r="Z370" s="61">
        <v>159630993.86309999</v>
      </c>
      <c r="AA370" s="66">
        <f t="shared" si="85"/>
        <v>315494433.99870002</v>
      </c>
    </row>
    <row r="371" spans="1:27" ht="24.9" customHeight="1">
      <c r="A371" s="179"/>
      <c r="B371" s="181"/>
      <c r="C371" s="57">
        <v>8</v>
      </c>
      <c r="D371" s="61" t="s">
        <v>861</v>
      </c>
      <c r="E371" s="61">
        <v>104514761.05500001</v>
      </c>
      <c r="F371" s="61">
        <v>0</v>
      </c>
      <c r="G371" s="61">
        <v>83424341.967899993</v>
      </c>
      <c r="H371" s="61">
        <v>9250283.6760000009</v>
      </c>
      <c r="I371" s="61">
        <v>5638173.0906999996</v>
      </c>
      <c r="J371" s="61">
        <v>0</v>
      </c>
      <c r="K371" s="61">
        <f t="shared" si="94"/>
        <v>5638173.0906999996</v>
      </c>
      <c r="L371" s="75">
        <v>207742540.82570001</v>
      </c>
      <c r="M371" s="66">
        <f t="shared" si="90"/>
        <v>410570100.6153</v>
      </c>
      <c r="N371" s="65"/>
      <c r="O371" s="57"/>
      <c r="P371" s="173" t="s">
        <v>862</v>
      </c>
      <c r="Q371" s="174"/>
      <c r="R371" s="62"/>
      <c r="S371" s="62">
        <f t="shared" ref="S371:W371" si="96">SUM(S355:S370)</f>
        <v>1493594984.6563001</v>
      </c>
      <c r="T371" s="62">
        <f t="shared" si="96"/>
        <v>0</v>
      </c>
      <c r="U371" s="62">
        <f t="shared" si="96"/>
        <v>1192196944.2737</v>
      </c>
      <c r="V371" s="62">
        <f t="shared" si="96"/>
        <v>106647753.05210002</v>
      </c>
      <c r="W371" s="62">
        <f t="shared" si="96"/>
        <v>80573757.867799997</v>
      </c>
      <c r="X371" s="62">
        <f t="shared" ref="X371:AA371" si="97">SUM(X355:X370)</f>
        <v>0</v>
      </c>
      <c r="Y371" s="62">
        <f t="shared" si="91"/>
        <v>80573757.867799997</v>
      </c>
      <c r="Z371" s="62">
        <f t="shared" si="97"/>
        <v>2644551294.4323001</v>
      </c>
      <c r="AA371" s="62">
        <f t="shared" si="97"/>
        <v>5517564734.2821989</v>
      </c>
    </row>
    <row r="372" spans="1:27" ht="24.9" customHeight="1">
      <c r="A372" s="179"/>
      <c r="B372" s="181"/>
      <c r="C372" s="57">
        <v>9</v>
      </c>
      <c r="D372" s="61" t="s">
        <v>863</v>
      </c>
      <c r="E372" s="61">
        <v>115290653.3073</v>
      </c>
      <c r="F372" s="61">
        <v>0</v>
      </c>
      <c r="G372" s="61">
        <v>92025727.180600002</v>
      </c>
      <c r="H372" s="61">
        <v>8788716.6676000003</v>
      </c>
      <c r="I372" s="61">
        <v>6219491.4145999998</v>
      </c>
      <c r="J372" s="61">
        <v>0</v>
      </c>
      <c r="K372" s="61">
        <f t="shared" si="94"/>
        <v>6219491.4145999998</v>
      </c>
      <c r="L372" s="75">
        <v>195886887.243</v>
      </c>
      <c r="M372" s="66">
        <f t="shared" si="90"/>
        <v>418211475.81309998</v>
      </c>
      <c r="N372" s="65"/>
      <c r="O372" s="180">
        <v>35</v>
      </c>
      <c r="P372" s="67">
        <v>1</v>
      </c>
      <c r="Q372" s="58"/>
      <c r="R372" s="61" t="s">
        <v>864</v>
      </c>
      <c r="S372" s="61">
        <v>83370390.378299996</v>
      </c>
      <c r="T372" s="61">
        <v>0</v>
      </c>
      <c r="U372" s="61">
        <v>66546771.831200004</v>
      </c>
      <c r="V372" s="61">
        <v>6512940.4320999999</v>
      </c>
      <c r="W372" s="61">
        <v>4497514.8662999999</v>
      </c>
      <c r="X372" s="61">
        <v>0</v>
      </c>
      <c r="Y372" s="61">
        <f t="shared" si="91"/>
        <v>4497514.8662999999</v>
      </c>
      <c r="Z372" s="61">
        <v>155873415.28220001</v>
      </c>
      <c r="AA372" s="66">
        <f t="shared" si="85"/>
        <v>316801032.79009998</v>
      </c>
    </row>
    <row r="373" spans="1:27" ht="24.9" customHeight="1">
      <c r="A373" s="179"/>
      <c r="B373" s="181"/>
      <c r="C373" s="57">
        <v>10</v>
      </c>
      <c r="D373" s="61" t="s">
        <v>865</v>
      </c>
      <c r="E373" s="61">
        <v>108915183.1117</v>
      </c>
      <c r="F373" s="61">
        <v>0</v>
      </c>
      <c r="G373" s="61">
        <v>86936786.628600001</v>
      </c>
      <c r="H373" s="61">
        <v>10307852.2147</v>
      </c>
      <c r="I373" s="61">
        <v>5875559.0921999998</v>
      </c>
      <c r="J373" s="61">
        <v>0</v>
      </c>
      <c r="K373" s="61">
        <f t="shared" si="94"/>
        <v>5875559.0921999998</v>
      </c>
      <c r="L373" s="75">
        <v>234906887.51429999</v>
      </c>
      <c r="M373" s="66">
        <f t="shared" si="90"/>
        <v>446942268.56150001</v>
      </c>
      <c r="N373" s="65"/>
      <c r="O373" s="181"/>
      <c r="P373" s="67">
        <v>2</v>
      </c>
      <c r="Q373" s="180" t="s">
        <v>120</v>
      </c>
      <c r="R373" s="61" t="s">
        <v>866</v>
      </c>
      <c r="S373" s="61">
        <v>92257590.899200007</v>
      </c>
      <c r="T373" s="61">
        <v>0</v>
      </c>
      <c r="U373" s="61">
        <v>73640591.382499993</v>
      </c>
      <c r="V373" s="61">
        <v>6102310.4056000002</v>
      </c>
      <c r="W373" s="61">
        <v>4976945.4685000004</v>
      </c>
      <c r="X373" s="61">
        <v>0</v>
      </c>
      <c r="Y373" s="61">
        <f t="shared" si="91"/>
        <v>4976945.4685000004</v>
      </c>
      <c r="Z373" s="61">
        <v>145326111.73500001</v>
      </c>
      <c r="AA373" s="66">
        <f t="shared" si="85"/>
        <v>322303549.8908</v>
      </c>
    </row>
    <row r="374" spans="1:27" ht="24.9" customHeight="1">
      <c r="A374" s="179"/>
      <c r="B374" s="181"/>
      <c r="C374" s="57">
        <v>11</v>
      </c>
      <c r="D374" s="61" t="s">
        <v>867</v>
      </c>
      <c r="E374" s="61">
        <v>116283995.348</v>
      </c>
      <c r="F374" s="61">
        <v>0</v>
      </c>
      <c r="G374" s="61">
        <v>92818619.067499995</v>
      </c>
      <c r="H374" s="61">
        <v>10906505.736300001</v>
      </c>
      <c r="I374" s="61">
        <v>6273078.4324000003</v>
      </c>
      <c r="J374" s="61">
        <v>0</v>
      </c>
      <c r="K374" s="61">
        <f t="shared" si="94"/>
        <v>6273078.4324000003</v>
      </c>
      <c r="L374" s="75">
        <v>250283698.76570001</v>
      </c>
      <c r="M374" s="66">
        <f t="shared" si="90"/>
        <v>476565897.34990001</v>
      </c>
      <c r="N374" s="65"/>
      <c r="O374" s="181"/>
      <c r="P374" s="67">
        <v>3</v>
      </c>
      <c r="Q374" s="181"/>
      <c r="R374" s="61" t="s">
        <v>868</v>
      </c>
      <c r="S374" s="61">
        <v>77246349.354800001</v>
      </c>
      <c r="T374" s="61">
        <v>0</v>
      </c>
      <c r="U374" s="61">
        <v>61658523.631300002</v>
      </c>
      <c r="V374" s="61">
        <v>5819565.2866000002</v>
      </c>
      <c r="W374" s="61">
        <v>4167146.1894999999</v>
      </c>
      <c r="X374" s="61">
        <v>0</v>
      </c>
      <c r="Y374" s="61">
        <f t="shared" si="91"/>
        <v>4167146.1894999999</v>
      </c>
      <c r="Z374" s="61">
        <v>138063616.53380001</v>
      </c>
      <c r="AA374" s="66">
        <f t="shared" si="85"/>
        <v>286955200.99600005</v>
      </c>
    </row>
    <row r="375" spans="1:27" ht="24.9" customHeight="1">
      <c r="A375" s="179"/>
      <c r="B375" s="181"/>
      <c r="C375" s="57">
        <v>12</v>
      </c>
      <c r="D375" s="61" t="s">
        <v>869</v>
      </c>
      <c r="E375" s="61">
        <v>100489612.9339</v>
      </c>
      <c r="F375" s="61">
        <v>0</v>
      </c>
      <c r="G375" s="61">
        <v>80211443.330899999</v>
      </c>
      <c r="H375" s="61">
        <v>8744101.6041000001</v>
      </c>
      <c r="I375" s="61">
        <v>5421031.6879000003</v>
      </c>
      <c r="J375" s="61">
        <v>0</v>
      </c>
      <c r="K375" s="61">
        <f t="shared" si="94"/>
        <v>5421031.6879000003</v>
      </c>
      <c r="L375" s="75">
        <v>194740919.85710001</v>
      </c>
      <c r="M375" s="66">
        <f t="shared" si="90"/>
        <v>389607109.41390002</v>
      </c>
      <c r="N375" s="65"/>
      <c r="O375" s="181"/>
      <c r="P375" s="67">
        <v>4</v>
      </c>
      <c r="Q375" s="181"/>
      <c r="R375" s="61" t="s">
        <v>870</v>
      </c>
      <c r="S375" s="61">
        <v>86487748.686000004</v>
      </c>
      <c r="T375" s="61">
        <v>0</v>
      </c>
      <c r="U375" s="61">
        <v>69035066.908899993</v>
      </c>
      <c r="V375" s="61">
        <v>6474272.2577999998</v>
      </c>
      <c r="W375" s="61">
        <v>4665684.4678999996</v>
      </c>
      <c r="X375" s="61">
        <v>0</v>
      </c>
      <c r="Y375" s="61">
        <f t="shared" si="91"/>
        <v>4665684.4678999996</v>
      </c>
      <c r="Z375" s="61">
        <v>154880197.67699999</v>
      </c>
      <c r="AA375" s="66">
        <f t="shared" si="85"/>
        <v>321542969.99760002</v>
      </c>
    </row>
    <row r="376" spans="1:27" ht="24.9" customHeight="1">
      <c r="A376" s="179"/>
      <c r="B376" s="181"/>
      <c r="C376" s="57">
        <v>13</v>
      </c>
      <c r="D376" s="61" t="s">
        <v>871</v>
      </c>
      <c r="E376" s="61">
        <v>87060954.623300001</v>
      </c>
      <c r="F376" s="61">
        <v>0</v>
      </c>
      <c r="G376" s="61">
        <v>69492603.506099999</v>
      </c>
      <c r="H376" s="61">
        <v>8498136.1201000009</v>
      </c>
      <c r="I376" s="61">
        <v>4696606.7439000001</v>
      </c>
      <c r="J376" s="61">
        <v>0</v>
      </c>
      <c r="K376" s="61">
        <f t="shared" si="94"/>
        <v>4696606.7439000001</v>
      </c>
      <c r="L376" s="75">
        <v>188423133.88479999</v>
      </c>
      <c r="M376" s="66">
        <f t="shared" si="90"/>
        <v>358171434.87819999</v>
      </c>
      <c r="N376" s="65"/>
      <c r="O376" s="181"/>
      <c r="P376" s="67">
        <v>5</v>
      </c>
      <c r="Q376" s="181"/>
      <c r="R376" s="61" t="s">
        <v>872</v>
      </c>
      <c r="S376" s="61">
        <v>121305683.8822</v>
      </c>
      <c r="T376" s="61">
        <v>0</v>
      </c>
      <c r="U376" s="61">
        <v>96826962.552100003</v>
      </c>
      <c r="V376" s="61">
        <v>8669062.8276000004</v>
      </c>
      <c r="W376" s="61">
        <v>6543979.3931</v>
      </c>
      <c r="X376" s="61">
        <v>0</v>
      </c>
      <c r="Y376" s="61">
        <f t="shared" si="91"/>
        <v>6543979.3931</v>
      </c>
      <c r="Z376" s="61">
        <v>211254843.63409999</v>
      </c>
      <c r="AA376" s="66">
        <f t="shared" si="85"/>
        <v>444600532.28909999</v>
      </c>
    </row>
    <row r="377" spans="1:27" ht="24.9" customHeight="1">
      <c r="A377" s="179"/>
      <c r="B377" s="181"/>
      <c r="C377" s="57">
        <v>14</v>
      </c>
      <c r="D377" s="61" t="s">
        <v>873</v>
      </c>
      <c r="E377" s="61">
        <v>89644207.177100003</v>
      </c>
      <c r="F377" s="61">
        <v>0</v>
      </c>
      <c r="G377" s="61">
        <v>71554571.999899998</v>
      </c>
      <c r="H377" s="61">
        <v>7794005.6771</v>
      </c>
      <c r="I377" s="61">
        <v>4835963.3753000004</v>
      </c>
      <c r="J377" s="61">
        <v>0</v>
      </c>
      <c r="K377" s="61">
        <f t="shared" si="94"/>
        <v>4835963.3753000004</v>
      </c>
      <c r="L377" s="75">
        <v>170337078.21329999</v>
      </c>
      <c r="M377" s="66">
        <f t="shared" si="90"/>
        <v>344165826.44269997</v>
      </c>
      <c r="N377" s="65"/>
      <c r="O377" s="181"/>
      <c r="P377" s="67">
        <v>6</v>
      </c>
      <c r="Q377" s="181"/>
      <c r="R377" s="61" t="s">
        <v>874</v>
      </c>
      <c r="S377" s="61">
        <v>100531081.3935</v>
      </c>
      <c r="T377" s="61">
        <v>0</v>
      </c>
      <c r="U377" s="61">
        <v>80244543.717099994</v>
      </c>
      <c r="V377" s="61">
        <v>6747507.7116</v>
      </c>
      <c r="W377" s="61">
        <v>5423268.7533</v>
      </c>
      <c r="X377" s="61">
        <v>0</v>
      </c>
      <c r="Y377" s="61">
        <f t="shared" si="91"/>
        <v>5423268.7533</v>
      </c>
      <c r="Z377" s="61">
        <v>161898430.8416</v>
      </c>
      <c r="AA377" s="66">
        <f t="shared" si="85"/>
        <v>354844832.41710001</v>
      </c>
    </row>
    <row r="378" spans="1:27" ht="24.9" customHeight="1">
      <c r="A378" s="179"/>
      <c r="B378" s="181"/>
      <c r="C378" s="57">
        <v>15</v>
      </c>
      <c r="D378" s="61" t="s">
        <v>875</v>
      </c>
      <c r="E378" s="61">
        <v>103771945.4293</v>
      </c>
      <c r="F378" s="61">
        <v>0</v>
      </c>
      <c r="G378" s="61">
        <v>82831421.846699998</v>
      </c>
      <c r="H378" s="61">
        <v>9294617.4677000009</v>
      </c>
      <c r="I378" s="61">
        <v>5598101.0182999996</v>
      </c>
      <c r="J378" s="61">
        <v>0</v>
      </c>
      <c r="K378" s="61">
        <f t="shared" si="94"/>
        <v>5598101.0182999996</v>
      </c>
      <c r="L378" s="75">
        <v>208881283.5598</v>
      </c>
      <c r="M378" s="66">
        <f t="shared" si="90"/>
        <v>410377369.32179999</v>
      </c>
      <c r="N378" s="65"/>
      <c r="O378" s="181"/>
      <c r="P378" s="67">
        <v>7</v>
      </c>
      <c r="Q378" s="181"/>
      <c r="R378" s="61" t="s">
        <v>876</v>
      </c>
      <c r="S378" s="61">
        <v>92555968.535899997</v>
      </c>
      <c r="T378" s="61">
        <v>0</v>
      </c>
      <c r="U378" s="61">
        <v>73878758.295499995</v>
      </c>
      <c r="V378" s="61">
        <v>6383100.0159999998</v>
      </c>
      <c r="W378" s="61">
        <v>4993041.8049999997</v>
      </c>
      <c r="X378" s="61">
        <v>0</v>
      </c>
      <c r="Y378" s="61">
        <f t="shared" si="91"/>
        <v>4993041.8049999997</v>
      </c>
      <c r="Z378" s="61">
        <v>152538378.4048</v>
      </c>
      <c r="AA378" s="66">
        <f t="shared" si="85"/>
        <v>330349247.05719995</v>
      </c>
    </row>
    <row r="379" spans="1:27" ht="24.9" customHeight="1">
      <c r="A379" s="179"/>
      <c r="B379" s="181"/>
      <c r="C379" s="57">
        <v>16</v>
      </c>
      <c r="D379" s="61" t="s">
        <v>877</v>
      </c>
      <c r="E379" s="61">
        <v>80489002.808300003</v>
      </c>
      <c r="F379" s="61">
        <v>0</v>
      </c>
      <c r="G379" s="61">
        <v>64246830.0854</v>
      </c>
      <c r="H379" s="61">
        <v>7378580.6363000004</v>
      </c>
      <c r="I379" s="61">
        <v>4342074.9868000001</v>
      </c>
      <c r="J379" s="61">
        <v>0</v>
      </c>
      <c r="K379" s="61">
        <f t="shared" si="94"/>
        <v>4342074.9868000001</v>
      </c>
      <c r="L379" s="75">
        <v>159666611.55469999</v>
      </c>
      <c r="M379" s="66">
        <f t="shared" si="90"/>
        <v>316123100.07149994</v>
      </c>
      <c r="N379" s="65"/>
      <c r="O379" s="181"/>
      <c r="P379" s="67">
        <v>8</v>
      </c>
      <c r="Q379" s="181"/>
      <c r="R379" s="61" t="s">
        <v>878</v>
      </c>
      <c r="S379" s="61">
        <v>80412152.186000004</v>
      </c>
      <c r="T379" s="61">
        <v>0</v>
      </c>
      <c r="U379" s="61">
        <v>64185487.433700003</v>
      </c>
      <c r="V379" s="61">
        <v>6027117.0802999996</v>
      </c>
      <c r="W379" s="61">
        <v>4337929.1886</v>
      </c>
      <c r="X379" s="61">
        <v>0</v>
      </c>
      <c r="Y379" s="61">
        <f t="shared" si="91"/>
        <v>4337929.1886</v>
      </c>
      <c r="Z379" s="61">
        <v>143394721.49059999</v>
      </c>
      <c r="AA379" s="66">
        <f t="shared" si="85"/>
        <v>298357407.37919998</v>
      </c>
    </row>
    <row r="380" spans="1:27" ht="24.9" customHeight="1">
      <c r="A380" s="179"/>
      <c r="B380" s="181"/>
      <c r="C380" s="57">
        <v>17</v>
      </c>
      <c r="D380" s="61" t="s">
        <v>879</v>
      </c>
      <c r="E380" s="61">
        <v>111994252.985</v>
      </c>
      <c r="F380" s="61">
        <v>0</v>
      </c>
      <c r="G380" s="61">
        <v>89394519.636600003</v>
      </c>
      <c r="H380" s="61">
        <v>9952472.0042000003</v>
      </c>
      <c r="I380" s="61">
        <v>6041663.1787</v>
      </c>
      <c r="J380" s="61">
        <v>0</v>
      </c>
      <c r="K380" s="61">
        <f t="shared" si="94"/>
        <v>6041663.1787</v>
      </c>
      <c r="L380" s="75">
        <v>225778711.99680001</v>
      </c>
      <c r="M380" s="66">
        <f t="shared" si="90"/>
        <v>443161619.80130005</v>
      </c>
      <c r="N380" s="65"/>
      <c r="O380" s="181"/>
      <c r="P380" s="67">
        <v>9</v>
      </c>
      <c r="Q380" s="181"/>
      <c r="R380" s="61" t="s">
        <v>880</v>
      </c>
      <c r="S380" s="61">
        <v>106050762.0914</v>
      </c>
      <c r="T380" s="61">
        <v>0</v>
      </c>
      <c r="U380" s="61">
        <v>84650387.690099999</v>
      </c>
      <c r="V380" s="61">
        <v>7709028.6308000004</v>
      </c>
      <c r="W380" s="61">
        <v>5721034.4934</v>
      </c>
      <c r="X380" s="61">
        <v>0</v>
      </c>
      <c r="Y380" s="61">
        <f t="shared" si="91"/>
        <v>5721034.4934</v>
      </c>
      <c r="Z380" s="61">
        <v>186595730.9605</v>
      </c>
      <c r="AA380" s="66">
        <f t="shared" si="85"/>
        <v>390726943.86619997</v>
      </c>
    </row>
    <row r="381" spans="1:27" ht="24.9" customHeight="1">
      <c r="A381" s="179"/>
      <c r="B381" s="181"/>
      <c r="C381" s="57">
        <v>18</v>
      </c>
      <c r="D381" s="61" t="s">
        <v>881</v>
      </c>
      <c r="E381" s="61">
        <v>75328915.774700001</v>
      </c>
      <c r="F381" s="61">
        <v>0</v>
      </c>
      <c r="G381" s="61">
        <v>60128016.045000002</v>
      </c>
      <c r="H381" s="61">
        <v>7475914.0696999999</v>
      </c>
      <c r="I381" s="61">
        <v>4063707.9545</v>
      </c>
      <c r="J381" s="61">
        <v>0</v>
      </c>
      <c r="K381" s="61">
        <f t="shared" si="94"/>
        <v>4063707.9545</v>
      </c>
      <c r="L381" s="75">
        <v>162166685.10409999</v>
      </c>
      <c r="M381" s="66">
        <f t="shared" si="90"/>
        <v>309163238.94799995</v>
      </c>
      <c r="N381" s="65"/>
      <c r="O381" s="181"/>
      <c r="P381" s="67">
        <v>10</v>
      </c>
      <c r="Q381" s="181"/>
      <c r="R381" s="61" t="s">
        <v>882</v>
      </c>
      <c r="S381" s="61">
        <v>74792786.8785</v>
      </c>
      <c r="T381" s="61">
        <v>0</v>
      </c>
      <c r="U381" s="61">
        <v>59700074.575999998</v>
      </c>
      <c r="V381" s="61">
        <v>6073754.6218999997</v>
      </c>
      <c r="W381" s="61">
        <v>4034785.8437000001</v>
      </c>
      <c r="X381" s="61">
        <v>0</v>
      </c>
      <c r="Y381" s="61">
        <f t="shared" si="91"/>
        <v>4034785.8437000001</v>
      </c>
      <c r="Z381" s="61">
        <v>144592637.56310001</v>
      </c>
      <c r="AA381" s="66">
        <f t="shared" si="85"/>
        <v>289194039.48319995</v>
      </c>
    </row>
    <row r="382" spans="1:27" ht="24.9" customHeight="1">
      <c r="A382" s="179"/>
      <c r="B382" s="181"/>
      <c r="C382" s="57">
        <v>19</v>
      </c>
      <c r="D382" s="61" t="s">
        <v>883</v>
      </c>
      <c r="E382" s="61">
        <v>99396408.284899995</v>
      </c>
      <c r="F382" s="61">
        <v>0</v>
      </c>
      <c r="G382" s="61">
        <v>79338840.479699999</v>
      </c>
      <c r="H382" s="61">
        <v>9359256.4039999992</v>
      </c>
      <c r="I382" s="61">
        <v>5362057.4628999997</v>
      </c>
      <c r="J382" s="61">
        <v>0</v>
      </c>
      <c r="K382" s="61">
        <f t="shared" si="94"/>
        <v>5362057.4628999997</v>
      </c>
      <c r="L382" s="75">
        <v>210541577.34670001</v>
      </c>
      <c r="M382" s="66">
        <f t="shared" si="90"/>
        <v>403998139.97819996</v>
      </c>
      <c r="N382" s="65"/>
      <c r="O382" s="181"/>
      <c r="P382" s="67">
        <v>11</v>
      </c>
      <c r="Q382" s="181"/>
      <c r="R382" s="61" t="s">
        <v>884</v>
      </c>
      <c r="S382" s="61">
        <v>71639598.289399996</v>
      </c>
      <c r="T382" s="61">
        <v>0</v>
      </c>
      <c r="U382" s="61">
        <v>57183179.5414</v>
      </c>
      <c r="V382" s="61">
        <v>5465859.3130000001</v>
      </c>
      <c r="W382" s="61">
        <v>3864683.3349000001</v>
      </c>
      <c r="X382" s="61">
        <v>0</v>
      </c>
      <c r="Y382" s="61">
        <f t="shared" si="91"/>
        <v>3864683.3349000001</v>
      </c>
      <c r="Z382" s="61">
        <v>128978444.8959</v>
      </c>
      <c r="AA382" s="66">
        <f t="shared" ref="AA382:AA412" si="98">S382+T382+U382+V382+Y382+Z382</f>
        <v>267131765.37459999</v>
      </c>
    </row>
    <row r="383" spans="1:27" ht="24.9" customHeight="1">
      <c r="A383" s="179"/>
      <c r="B383" s="181"/>
      <c r="C383" s="57">
        <v>20</v>
      </c>
      <c r="D383" s="61" t="s">
        <v>885</v>
      </c>
      <c r="E383" s="61">
        <v>83336638.935200006</v>
      </c>
      <c r="F383" s="61">
        <v>0</v>
      </c>
      <c r="G383" s="61">
        <v>66519831.2161</v>
      </c>
      <c r="H383" s="61">
        <v>7517086.9023000002</v>
      </c>
      <c r="I383" s="61">
        <v>4495694.1046000002</v>
      </c>
      <c r="J383" s="61">
        <v>0</v>
      </c>
      <c r="K383" s="61">
        <f t="shared" si="94"/>
        <v>4495694.1046000002</v>
      </c>
      <c r="L383" s="75">
        <v>163224236.5133</v>
      </c>
      <c r="M383" s="66">
        <f t="shared" si="90"/>
        <v>325093487.67150003</v>
      </c>
      <c r="N383" s="65"/>
      <c r="O383" s="181"/>
      <c r="P383" s="67">
        <v>12</v>
      </c>
      <c r="Q383" s="181"/>
      <c r="R383" s="61" t="s">
        <v>886</v>
      </c>
      <c r="S383" s="61">
        <v>76808604.968199998</v>
      </c>
      <c r="T383" s="61">
        <v>0</v>
      </c>
      <c r="U383" s="61">
        <v>61309113.298900001</v>
      </c>
      <c r="V383" s="61">
        <v>5817007.0526999999</v>
      </c>
      <c r="W383" s="61">
        <v>4143531.548</v>
      </c>
      <c r="X383" s="61">
        <v>0</v>
      </c>
      <c r="Y383" s="61">
        <f t="shared" si="91"/>
        <v>4143531.548</v>
      </c>
      <c r="Z383" s="61">
        <v>137997906.6056</v>
      </c>
      <c r="AA383" s="66">
        <f t="shared" si="98"/>
        <v>286076163.4734</v>
      </c>
    </row>
    <row r="384" spans="1:27" ht="24.9" customHeight="1">
      <c r="A384" s="179"/>
      <c r="B384" s="181"/>
      <c r="C384" s="57">
        <v>21</v>
      </c>
      <c r="D384" s="61" t="s">
        <v>887</v>
      </c>
      <c r="E384" s="61">
        <v>106223813.6789</v>
      </c>
      <c r="F384" s="61">
        <v>0</v>
      </c>
      <c r="G384" s="61">
        <v>84788518.559599996</v>
      </c>
      <c r="H384" s="61">
        <v>9444963.9366999995</v>
      </c>
      <c r="I384" s="61">
        <v>5730369.9671999998</v>
      </c>
      <c r="J384" s="61">
        <v>0</v>
      </c>
      <c r="K384" s="61">
        <f t="shared" si="94"/>
        <v>5730369.9671999998</v>
      </c>
      <c r="L384" s="75">
        <v>212743031.95550001</v>
      </c>
      <c r="M384" s="66">
        <f t="shared" si="90"/>
        <v>418930698.09790003</v>
      </c>
      <c r="N384" s="65"/>
      <c r="O384" s="181"/>
      <c r="P384" s="67">
        <v>13</v>
      </c>
      <c r="Q384" s="181"/>
      <c r="R384" s="61" t="s">
        <v>888</v>
      </c>
      <c r="S384" s="61">
        <v>83538442.2984</v>
      </c>
      <c r="T384" s="61">
        <v>0</v>
      </c>
      <c r="U384" s="61">
        <v>66680911.934500001</v>
      </c>
      <c r="V384" s="61">
        <v>6658264.1906000003</v>
      </c>
      <c r="W384" s="61">
        <v>4506580.6270000003</v>
      </c>
      <c r="X384" s="61">
        <v>0</v>
      </c>
      <c r="Y384" s="61">
        <f t="shared" si="91"/>
        <v>4506580.6270000003</v>
      </c>
      <c r="Z384" s="61">
        <v>159606152.03889999</v>
      </c>
      <c r="AA384" s="66">
        <f t="shared" si="98"/>
        <v>320990351.08939999</v>
      </c>
    </row>
    <row r="385" spans="1:27" ht="24.9" customHeight="1">
      <c r="A385" s="179"/>
      <c r="B385" s="181"/>
      <c r="C385" s="57">
        <v>22</v>
      </c>
      <c r="D385" s="61" t="s">
        <v>889</v>
      </c>
      <c r="E385" s="61">
        <v>118843032.18529999</v>
      </c>
      <c r="F385" s="61">
        <v>0</v>
      </c>
      <c r="G385" s="61">
        <v>94861258.423600003</v>
      </c>
      <c r="H385" s="61">
        <v>9754362.9064000007</v>
      </c>
      <c r="I385" s="61">
        <v>6411128.7182999998</v>
      </c>
      <c r="J385" s="61">
        <v>0</v>
      </c>
      <c r="K385" s="61">
        <f t="shared" si="94"/>
        <v>6411128.7182999998</v>
      </c>
      <c r="L385" s="75">
        <v>220690148.92140001</v>
      </c>
      <c r="M385" s="66">
        <f t="shared" si="90"/>
        <v>450559931.15500003</v>
      </c>
      <c r="N385" s="65"/>
      <c r="O385" s="181"/>
      <c r="P385" s="67">
        <v>14</v>
      </c>
      <c r="Q385" s="181"/>
      <c r="R385" s="61" t="s">
        <v>890</v>
      </c>
      <c r="S385" s="61">
        <v>91924552.529599994</v>
      </c>
      <c r="T385" s="61">
        <v>0</v>
      </c>
      <c r="U385" s="61">
        <v>73374758.053800002</v>
      </c>
      <c r="V385" s="61">
        <v>7398196.5143999998</v>
      </c>
      <c r="W385" s="61">
        <v>4958979.3174999999</v>
      </c>
      <c r="X385" s="61">
        <v>0</v>
      </c>
      <c r="Y385" s="61">
        <f t="shared" si="91"/>
        <v>4958979.3174999999</v>
      </c>
      <c r="Z385" s="61">
        <v>178611802.67359999</v>
      </c>
      <c r="AA385" s="66">
        <f t="shared" si="98"/>
        <v>356268289.08889997</v>
      </c>
    </row>
    <row r="386" spans="1:27" ht="24.9" customHeight="1">
      <c r="A386" s="179"/>
      <c r="B386" s="182"/>
      <c r="C386" s="57">
        <v>23</v>
      </c>
      <c r="D386" s="61" t="s">
        <v>891</v>
      </c>
      <c r="E386" s="61">
        <v>121349003.6036</v>
      </c>
      <c r="F386" s="61">
        <v>0</v>
      </c>
      <c r="G386" s="61">
        <v>96861540.627299994</v>
      </c>
      <c r="H386" s="61">
        <v>10984297.4772</v>
      </c>
      <c r="I386" s="61">
        <v>6546316.3268999998</v>
      </c>
      <c r="J386" s="61">
        <v>0</v>
      </c>
      <c r="K386" s="61">
        <f t="shared" si="94"/>
        <v>6546316.3268999998</v>
      </c>
      <c r="L386" s="75">
        <v>252281831.0314</v>
      </c>
      <c r="M386" s="66">
        <f t="shared" si="90"/>
        <v>488022989.06639999</v>
      </c>
      <c r="N386" s="65"/>
      <c r="O386" s="181"/>
      <c r="P386" s="67">
        <v>15</v>
      </c>
      <c r="Q386" s="181"/>
      <c r="R386" s="61" t="s">
        <v>892</v>
      </c>
      <c r="S386" s="61">
        <v>85259103.078999996</v>
      </c>
      <c r="T386" s="61">
        <v>0</v>
      </c>
      <c r="U386" s="61">
        <v>68054354.230299994</v>
      </c>
      <c r="V386" s="61">
        <v>5674777.2839000002</v>
      </c>
      <c r="W386" s="61">
        <v>4599403.7193</v>
      </c>
      <c r="X386" s="61">
        <v>0</v>
      </c>
      <c r="Y386" s="61">
        <f t="shared" si="91"/>
        <v>4599403.7193</v>
      </c>
      <c r="Z386" s="61">
        <v>134344641.01859999</v>
      </c>
      <c r="AA386" s="66">
        <f t="shared" si="98"/>
        <v>297932279.33109999</v>
      </c>
    </row>
    <row r="387" spans="1:27" ht="24.9" customHeight="1">
      <c r="A387" s="57"/>
      <c r="B387" s="172" t="s">
        <v>893</v>
      </c>
      <c r="C387" s="173"/>
      <c r="D387" s="62"/>
      <c r="E387" s="62">
        <f>SUM(E364:E386)</f>
        <v>2367595655.9864998</v>
      </c>
      <c r="F387" s="62">
        <f t="shared" ref="F387:M387" si="99">SUM(F364:F386)</f>
        <v>-1E-4</v>
      </c>
      <c r="G387" s="62">
        <f t="shared" si="99"/>
        <v>1889829796.7923002</v>
      </c>
      <c r="H387" s="62">
        <f t="shared" si="99"/>
        <v>208144430.63340002</v>
      </c>
      <c r="I387" s="62">
        <f t="shared" si="99"/>
        <v>127722763.58330001</v>
      </c>
      <c r="J387" s="62">
        <f t="shared" si="99"/>
        <v>0</v>
      </c>
      <c r="K387" s="62">
        <f t="shared" si="99"/>
        <v>127722763.58330001</v>
      </c>
      <c r="L387" s="62">
        <f t="shared" si="99"/>
        <v>4659613759.4510994</v>
      </c>
      <c r="M387" s="62">
        <f t="shared" si="99"/>
        <v>9252906406.4465027</v>
      </c>
      <c r="N387" s="76"/>
      <c r="O387" s="181"/>
      <c r="P387" s="67">
        <v>16</v>
      </c>
      <c r="Q387" s="181"/>
      <c r="R387" s="61" t="s">
        <v>894</v>
      </c>
      <c r="S387" s="61">
        <v>88854598.237200007</v>
      </c>
      <c r="T387" s="61">
        <v>0</v>
      </c>
      <c r="U387" s="61">
        <v>70924301.1602</v>
      </c>
      <c r="V387" s="61">
        <v>6325948.2669000002</v>
      </c>
      <c r="W387" s="61">
        <v>4793366.9819</v>
      </c>
      <c r="X387" s="61">
        <v>0</v>
      </c>
      <c r="Y387" s="61">
        <f t="shared" si="91"/>
        <v>4793366.9819</v>
      </c>
      <c r="Z387" s="61">
        <v>151070397.96790001</v>
      </c>
      <c r="AA387" s="66">
        <f t="shared" si="98"/>
        <v>321968612.61410004</v>
      </c>
    </row>
    <row r="388" spans="1:27" ht="24.9" customHeight="1">
      <c r="A388" s="179">
        <v>19</v>
      </c>
      <c r="B388" s="180" t="s">
        <v>104</v>
      </c>
      <c r="C388" s="57">
        <v>1</v>
      </c>
      <c r="D388" s="61" t="s">
        <v>895</v>
      </c>
      <c r="E388" s="61">
        <v>77872097.231399998</v>
      </c>
      <c r="F388" s="61">
        <f>-11651464.66</f>
        <v>-11651464.66</v>
      </c>
      <c r="G388" s="61">
        <v>62157999.5361</v>
      </c>
      <c r="H388" s="61">
        <v>7397961.2898000004</v>
      </c>
      <c r="I388" s="61">
        <v>4200902.9029999999</v>
      </c>
      <c r="J388" s="61">
        <v>0</v>
      </c>
      <c r="K388" s="61">
        <f t="shared" si="94"/>
        <v>4200902.9029999999</v>
      </c>
      <c r="L388" s="75">
        <v>175492167.6805</v>
      </c>
      <c r="M388" s="66">
        <f t="shared" si="90"/>
        <v>315469663.98080003</v>
      </c>
      <c r="N388" s="65"/>
      <c r="O388" s="182"/>
      <c r="P388" s="67">
        <v>17</v>
      </c>
      <c r="Q388" s="182"/>
      <c r="R388" s="61" t="s">
        <v>896</v>
      </c>
      <c r="S388" s="61">
        <v>88643448.627100006</v>
      </c>
      <c r="T388" s="61">
        <v>0</v>
      </c>
      <c r="U388" s="61">
        <v>70755760.2086</v>
      </c>
      <c r="V388" s="61">
        <v>6128589.2271999996</v>
      </c>
      <c r="W388" s="61">
        <v>4781976.2651000004</v>
      </c>
      <c r="X388" s="61">
        <v>0</v>
      </c>
      <c r="Y388" s="61">
        <f t="shared" si="91"/>
        <v>4781976.2651000004</v>
      </c>
      <c r="Z388" s="61">
        <v>146001100.63060001</v>
      </c>
      <c r="AA388" s="66">
        <f t="shared" si="98"/>
        <v>316310874.95860004</v>
      </c>
    </row>
    <row r="389" spans="1:27" ht="24.9" customHeight="1">
      <c r="A389" s="179"/>
      <c r="B389" s="181"/>
      <c r="C389" s="57">
        <v>2</v>
      </c>
      <c r="D389" s="61" t="s">
        <v>897</v>
      </c>
      <c r="E389" s="61">
        <v>79761492.731999993</v>
      </c>
      <c r="F389" s="61">
        <f t="shared" ref="F389:F412" si="100">-11651464.66</f>
        <v>-11651464.66</v>
      </c>
      <c r="G389" s="61">
        <v>63666126.950599998</v>
      </c>
      <c r="H389" s="61">
        <v>7612477.9086999996</v>
      </c>
      <c r="I389" s="61">
        <v>4302828.5904999999</v>
      </c>
      <c r="J389" s="61">
        <v>0</v>
      </c>
      <c r="K389" s="61">
        <f t="shared" ref="K389:K412" si="101">I389-J389</f>
        <v>4302828.5904999999</v>
      </c>
      <c r="L389" s="75">
        <v>181002168.77689999</v>
      </c>
      <c r="M389" s="66">
        <f t="shared" si="90"/>
        <v>324693630.29869998</v>
      </c>
      <c r="N389" s="65"/>
      <c r="O389" s="57"/>
      <c r="P389" s="173"/>
      <c r="Q389" s="174"/>
      <c r="R389" s="62"/>
      <c r="S389" s="62">
        <f t="shared" ref="S389:W389" si="102">SUM(S372:S388)</f>
        <v>1501678862.3146999</v>
      </c>
      <c r="T389" s="62">
        <f t="shared" si="102"/>
        <v>0</v>
      </c>
      <c r="U389" s="62">
        <f t="shared" si="102"/>
        <v>1198649546.4460998</v>
      </c>
      <c r="V389" s="62">
        <f t="shared" si="102"/>
        <v>109987301.11899999</v>
      </c>
      <c r="W389" s="62">
        <f t="shared" si="102"/>
        <v>81009852.263000011</v>
      </c>
      <c r="X389" s="62">
        <f t="shared" ref="X389" si="103">SUM(X372:X388)</f>
        <v>0</v>
      </c>
      <c r="Y389" s="62">
        <f t="shared" si="91"/>
        <v>81009852.263000011</v>
      </c>
      <c r="Z389" s="62">
        <f>SUM(Z372:Z388)</f>
        <v>2631028529.9537997</v>
      </c>
      <c r="AA389" s="62">
        <f>SUM(AA372:AA388)</f>
        <v>5522354092.0965996</v>
      </c>
    </row>
    <row r="390" spans="1:27" ht="24.9" customHeight="1">
      <c r="A390" s="179"/>
      <c r="B390" s="181"/>
      <c r="C390" s="57">
        <v>3</v>
      </c>
      <c r="D390" s="61" t="s">
        <v>898</v>
      </c>
      <c r="E390" s="61">
        <v>72726767.120199993</v>
      </c>
      <c r="F390" s="61">
        <f t="shared" si="100"/>
        <v>-11651464.66</v>
      </c>
      <c r="G390" s="61">
        <v>58050964.564300001</v>
      </c>
      <c r="H390" s="61">
        <v>7246744.2176000001</v>
      </c>
      <c r="I390" s="61">
        <v>3923331.9504999998</v>
      </c>
      <c r="J390" s="61">
        <v>0</v>
      </c>
      <c r="K390" s="61">
        <f t="shared" si="101"/>
        <v>3923331.9504999998</v>
      </c>
      <c r="L390" s="75">
        <v>171608057.26730001</v>
      </c>
      <c r="M390" s="66">
        <f t="shared" si="90"/>
        <v>301904400.45990002</v>
      </c>
      <c r="N390" s="65"/>
      <c r="O390" s="180">
        <v>36</v>
      </c>
      <c r="P390" s="67">
        <v>1</v>
      </c>
      <c r="Q390" s="180" t="s">
        <v>121</v>
      </c>
      <c r="R390" s="61" t="s">
        <v>899</v>
      </c>
      <c r="S390" s="61">
        <v>83437456.308500007</v>
      </c>
      <c r="T390" s="61">
        <v>0</v>
      </c>
      <c r="U390" s="61">
        <v>66600304.279899999</v>
      </c>
      <c r="V390" s="61">
        <v>6661897.5926000001</v>
      </c>
      <c r="W390" s="61">
        <v>4501132.8176999995</v>
      </c>
      <c r="X390" s="61">
        <v>0</v>
      </c>
      <c r="Y390" s="61">
        <f t="shared" si="91"/>
        <v>4501132.8176999995</v>
      </c>
      <c r="Z390" s="61">
        <v>153343189.7656</v>
      </c>
      <c r="AA390" s="66">
        <f t="shared" si="98"/>
        <v>314543980.76429999</v>
      </c>
    </row>
    <row r="391" spans="1:27" ht="24.9" customHeight="1">
      <c r="A391" s="179"/>
      <c r="B391" s="181"/>
      <c r="C391" s="57">
        <v>4</v>
      </c>
      <c r="D391" s="61" t="s">
        <v>900</v>
      </c>
      <c r="E391" s="61">
        <v>78898487.904100001</v>
      </c>
      <c r="F391" s="61">
        <f t="shared" si="100"/>
        <v>-11651464.66</v>
      </c>
      <c r="G391" s="61">
        <v>62977271.049599998</v>
      </c>
      <c r="H391" s="61">
        <v>7595146.2089</v>
      </c>
      <c r="I391" s="61">
        <v>4256272.7686000001</v>
      </c>
      <c r="J391" s="61">
        <v>0</v>
      </c>
      <c r="K391" s="61">
        <f t="shared" si="101"/>
        <v>4256272.7686000001</v>
      </c>
      <c r="L391" s="75">
        <v>180556992.6144</v>
      </c>
      <c r="M391" s="66">
        <f t="shared" si="90"/>
        <v>322632705.88559997</v>
      </c>
      <c r="N391" s="65"/>
      <c r="O391" s="181"/>
      <c r="P391" s="67">
        <v>2</v>
      </c>
      <c r="Q391" s="181"/>
      <c r="R391" s="61" t="s">
        <v>901</v>
      </c>
      <c r="S391" s="61">
        <v>80788311.525900006</v>
      </c>
      <c r="T391" s="61">
        <v>0</v>
      </c>
      <c r="U391" s="61">
        <v>64485740.193099998</v>
      </c>
      <c r="V391" s="61">
        <v>7259600.1475999998</v>
      </c>
      <c r="W391" s="61">
        <v>4358221.5515999999</v>
      </c>
      <c r="X391" s="61">
        <v>0</v>
      </c>
      <c r="Y391" s="61">
        <f t="shared" si="91"/>
        <v>4358221.5515999999</v>
      </c>
      <c r="Z391" s="61">
        <v>168695574.81330001</v>
      </c>
      <c r="AA391" s="66">
        <f t="shared" si="98"/>
        <v>325587448.23150003</v>
      </c>
    </row>
    <row r="392" spans="1:27" ht="24.9" customHeight="1">
      <c r="A392" s="179"/>
      <c r="B392" s="181"/>
      <c r="C392" s="57">
        <v>5</v>
      </c>
      <c r="D392" s="61" t="s">
        <v>902</v>
      </c>
      <c r="E392" s="61">
        <v>95627564.6109</v>
      </c>
      <c r="F392" s="61">
        <f t="shared" si="100"/>
        <v>-11651464.66</v>
      </c>
      <c r="G392" s="61">
        <v>76330525.670399994</v>
      </c>
      <c r="H392" s="61">
        <v>8777023.4852000009</v>
      </c>
      <c r="I392" s="61">
        <v>5158742.7083999999</v>
      </c>
      <c r="J392" s="61">
        <v>0</v>
      </c>
      <c r="K392" s="61">
        <f t="shared" si="101"/>
        <v>5158742.7083999999</v>
      </c>
      <c r="L392" s="75">
        <v>210914291.3619</v>
      </c>
      <c r="M392" s="66">
        <f t="shared" si="90"/>
        <v>385156683.17680001</v>
      </c>
      <c r="N392" s="65"/>
      <c r="O392" s="181"/>
      <c r="P392" s="67">
        <v>3</v>
      </c>
      <c r="Q392" s="181"/>
      <c r="R392" s="61" t="s">
        <v>903</v>
      </c>
      <c r="S392" s="61">
        <v>95343440.518600002</v>
      </c>
      <c r="T392" s="61">
        <v>0</v>
      </c>
      <c r="U392" s="61">
        <v>76103736.026500002</v>
      </c>
      <c r="V392" s="61">
        <v>7590804.3779999996</v>
      </c>
      <c r="W392" s="61">
        <v>5143415.2964000003</v>
      </c>
      <c r="X392" s="61">
        <v>0</v>
      </c>
      <c r="Y392" s="61">
        <f t="shared" si="91"/>
        <v>5143415.2964000003</v>
      </c>
      <c r="Z392" s="61">
        <v>177202774.30809999</v>
      </c>
      <c r="AA392" s="66">
        <f t="shared" si="98"/>
        <v>361384170.52759999</v>
      </c>
    </row>
    <row r="393" spans="1:27" ht="24.9" customHeight="1">
      <c r="A393" s="179"/>
      <c r="B393" s="181"/>
      <c r="C393" s="57">
        <v>6</v>
      </c>
      <c r="D393" s="61" t="s">
        <v>904</v>
      </c>
      <c r="E393" s="61">
        <v>76186951.135199994</v>
      </c>
      <c r="F393" s="61">
        <f t="shared" si="100"/>
        <v>-11651464.66</v>
      </c>
      <c r="G393" s="61">
        <v>60812905.285599999</v>
      </c>
      <c r="H393" s="61">
        <v>7354484.7072999999</v>
      </c>
      <c r="I393" s="61">
        <v>4109995.6927</v>
      </c>
      <c r="J393" s="61">
        <v>0</v>
      </c>
      <c r="K393" s="61">
        <f t="shared" si="101"/>
        <v>4109995.6927</v>
      </c>
      <c r="L393" s="75">
        <v>174375442.93290001</v>
      </c>
      <c r="M393" s="66">
        <f t="shared" si="90"/>
        <v>311188315.09370005</v>
      </c>
      <c r="N393" s="65"/>
      <c r="O393" s="181"/>
      <c r="P393" s="67">
        <v>4</v>
      </c>
      <c r="Q393" s="181"/>
      <c r="R393" s="61" t="s">
        <v>905</v>
      </c>
      <c r="S393" s="61">
        <v>105231343.3153</v>
      </c>
      <c r="T393" s="61">
        <v>0</v>
      </c>
      <c r="U393" s="61">
        <v>83996322.451000005</v>
      </c>
      <c r="V393" s="61">
        <v>8210727.4045000002</v>
      </c>
      <c r="W393" s="61">
        <v>5676829.9730000002</v>
      </c>
      <c r="X393" s="61">
        <v>0</v>
      </c>
      <c r="Y393" s="61">
        <f t="shared" si="91"/>
        <v>5676829.9730000002</v>
      </c>
      <c r="Z393" s="61">
        <v>193125906.847</v>
      </c>
      <c r="AA393" s="66">
        <f t="shared" si="98"/>
        <v>396241129.99080002</v>
      </c>
    </row>
    <row r="394" spans="1:27" ht="24.9" customHeight="1">
      <c r="A394" s="179"/>
      <c r="B394" s="181"/>
      <c r="C394" s="57">
        <v>7</v>
      </c>
      <c r="D394" s="61" t="s">
        <v>906</v>
      </c>
      <c r="E394" s="61">
        <v>122974025.9492</v>
      </c>
      <c r="F394" s="61">
        <f t="shared" si="100"/>
        <v>-11651464.66</v>
      </c>
      <c r="G394" s="61">
        <v>98158643.720599994</v>
      </c>
      <c r="H394" s="61">
        <v>10674643.711300001</v>
      </c>
      <c r="I394" s="61">
        <v>6633980.0900999997</v>
      </c>
      <c r="J394" s="61">
        <v>0</v>
      </c>
      <c r="K394" s="61">
        <f t="shared" si="101"/>
        <v>6633980.0900999997</v>
      </c>
      <c r="L394" s="75">
        <v>259655920.6904</v>
      </c>
      <c r="M394" s="66">
        <f t="shared" si="90"/>
        <v>486445749.50160003</v>
      </c>
      <c r="N394" s="65"/>
      <c r="O394" s="181"/>
      <c r="P394" s="67">
        <v>5</v>
      </c>
      <c r="Q394" s="181"/>
      <c r="R394" s="61" t="s">
        <v>907</v>
      </c>
      <c r="S394" s="61">
        <v>91592669.669300005</v>
      </c>
      <c r="T394" s="61">
        <v>0</v>
      </c>
      <c r="U394" s="61">
        <v>73109847.059900001</v>
      </c>
      <c r="V394" s="61">
        <v>7495788.0882999999</v>
      </c>
      <c r="W394" s="61">
        <v>4941075.5018999996</v>
      </c>
      <c r="X394" s="61">
        <v>0</v>
      </c>
      <c r="Y394" s="61">
        <f t="shared" si="91"/>
        <v>4941075.5018999996</v>
      </c>
      <c r="Z394" s="61">
        <v>174762218.12819999</v>
      </c>
      <c r="AA394" s="66">
        <f t="shared" si="98"/>
        <v>351901598.44760001</v>
      </c>
    </row>
    <row r="395" spans="1:27" ht="24.9" customHeight="1">
      <c r="A395" s="179"/>
      <c r="B395" s="181"/>
      <c r="C395" s="57">
        <v>8</v>
      </c>
      <c r="D395" s="61" t="s">
        <v>908</v>
      </c>
      <c r="E395" s="61">
        <v>83784145.228499994</v>
      </c>
      <c r="F395" s="61">
        <f t="shared" si="100"/>
        <v>-11651464.66</v>
      </c>
      <c r="G395" s="61">
        <v>66877033.564199999</v>
      </c>
      <c r="H395" s="61">
        <v>7851090.1443999996</v>
      </c>
      <c r="I395" s="61">
        <v>4519835.3638000004</v>
      </c>
      <c r="J395" s="61">
        <v>0</v>
      </c>
      <c r="K395" s="61">
        <f t="shared" si="101"/>
        <v>4519835.3638000004</v>
      </c>
      <c r="L395" s="75">
        <v>187131081.7096</v>
      </c>
      <c r="M395" s="66">
        <f t="shared" si="90"/>
        <v>338511721.35049999</v>
      </c>
      <c r="N395" s="65"/>
      <c r="O395" s="181"/>
      <c r="P395" s="67">
        <v>6</v>
      </c>
      <c r="Q395" s="181"/>
      <c r="R395" s="61" t="s">
        <v>909</v>
      </c>
      <c r="S395" s="61">
        <v>127181699.15369999</v>
      </c>
      <c r="T395" s="61">
        <v>0</v>
      </c>
      <c r="U395" s="61">
        <v>101517235.0311</v>
      </c>
      <c r="V395" s="61">
        <v>9888245.7575000003</v>
      </c>
      <c r="W395" s="61">
        <v>6860968.0255000005</v>
      </c>
      <c r="X395" s="61">
        <v>0</v>
      </c>
      <c r="Y395" s="61">
        <f t="shared" si="91"/>
        <v>6860968.0255000005</v>
      </c>
      <c r="Z395" s="61">
        <v>236214074.13659999</v>
      </c>
      <c r="AA395" s="66">
        <f t="shared" si="98"/>
        <v>481662222.10439998</v>
      </c>
    </row>
    <row r="396" spans="1:27" ht="24.9" customHeight="1">
      <c r="A396" s="179"/>
      <c r="B396" s="181"/>
      <c r="C396" s="57">
        <v>9</v>
      </c>
      <c r="D396" s="61" t="s">
        <v>910</v>
      </c>
      <c r="E396" s="61">
        <v>90064703.848700002</v>
      </c>
      <c r="F396" s="61">
        <f t="shared" si="100"/>
        <v>-11651464.66</v>
      </c>
      <c r="G396" s="61">
        <v>71890215.097399995</v>
      </c>
      <c r="H396" s="61">
        <v>8084425.1856000004</v>
      </c>
      <c r="I396" s="61">
        <v>4858647.5684000002</v>
      </c>
      <c r="J396" s="61">
        <v>0</v>
      </c>
      <c r="K396" s="61">
        <f t="shared" si="101"/>
        <v>4858647.5684000002</v>
      </c>
      <c r="L396" s="75">
        <v>193124446.4136</v>
      </c>
      <c r="M396" s="66">
        <f t="shared" si="90"/>
        <v>356370973.45370001</v>
      </c>
      <c r="N396" s="65"/>
      <c r="O396" s="181"/>
      <c r="P396" s="67">
        <v>7</v>
      </c>
      <c r="Q396" s="181"/>
      <c r="R396" s="61" t="s">
        <v>911</v>
      </c>
      <c r="S396" s="61">
        <v>96588982.839900002</v>
      </c>
      <c r="T396" s="61">
        <v>0</v>
      </c>
      <c r="U396" s="61">
        <v>77097935.769199997</v>
      </c>
      <c r="V396" s="61">
        <v>8524814.2372999992</v>
      </c>
      <c r="W396" s="61">
        <v>5210607.5582999997</v>
      </c>
      <c r="X396" s="61">
        <v>0</v>
      </c>
      <c r="Y396" s="61">
        <f t="shared" si="91"/>
        <v>5210607.5582999997</v>
      </c>
      <c r="Z396" s="61">
        <v>201193434.676</v>
      </c>
      <c r="AA396" s="66">
        <f t="shared" si="98"/>
        <v>388615775.08069998</v>
      </c>
    </row>
    <row r="397" spans="1:27" ht="24.9" customHeight="1">
      <c r="A397" s="179"/>
      <c r="B397" s="181"/>
      <c r="C397" s="57">
        <v>10</v>
      </c>
      <c r="D397" s="61" t="s">
        <v>912</v>
      </c>
      <c r="E397" s="61">
        <v>90695491.5176</v>
      </c>
      <c r="F397" s="61">
        <f t="shared" si="100"/>
        <v>-11651464.66</v>
      </c>
      <c r="G397" s="61">
        <v>72393713.796200007</v>
      </c>
      <c r="H397" s="61">
        <v>8385600.3037999999</v>
      </c>
      <c r="I397" s="61">
        <v>4892676.1594000002</v>
      </c>
      <c r="J397" s="61">
        <v>0</v>
      </c>
      <c r="K397" s="61">
        <f t="shared" si="101"/>
        <v>4892676.1594000002</v>
      </c>
      <c r="L397" s="75">
        <v>200860328.32249999</v>
      </c>
      <c r="M397" s="66">
        <f t="shared" si="90"/>
        <v>365576345.43949997</v>
      </c>
      <c r="N397" s="65"/>
      <c r="O397" s="181"/>
      <c r="P397" s="67">
        <v>8</v>
      </c>
      <c r="Q397" s="181"/>
      <c r="R397" s="61" t="s">
        <v>826</v>
      </c>
      <c r="S397" s="61">
        <v>87632506.696500003</v>
      </c>
      <c r="T397" s="61">
        <v>0</v>
      </c>
      <c r="U397" s="61">
        <v>69948819.978499994</v>
      </c>
      <c r="V397" s="61">
        <v>7148618.3354000002</v>
      </c>
      <c r="W397" s="61">
        <v>4727439.8003000002</v>
      </c>
      <c r="X397" s="61">
        <v>0</v>
      </c>
      <c r="Y397" s="61">
        <f t="shared" si="91"/>
        <v>4727439.8003000002</v>
      </c>
      <c r="Z397" s="61">
        <v>165844933.6367</v>
      </c>
      <c r="AA397" s="66">
        <f t="shared" si="98"/>
        <v>335302318.44739997</v>
      </c>
    </row>
    <row r="398" spans="1:27" ht="24.9" customHeight="1">
      <c r="A398" s="179"/>
      <c r="B398" s="181"/>
      <c r="C398" s="57">
        <v>11</v>
      </c>
      <c r="D398" s="61" t="s">
        <v>913</v>
      </c>
      <c r="E398" s="61">
        <v>84062186.0088</v>
      </c>
      <c r="F398" s="61">
        <f t="shared" si="100"/>
        <v>-11651464.66</v>
      </c>
      <c r="G398" s="61">
        <v>67098967.469899997</v>
      </c>
      <c r="H398" s="61">
        <v>7090491.0410000002</v>
      </c>
      <c r="I398" s="61">
        <v>4534834.6043999996</v>
      </c>
      <c r="J398" s="61">
        <v>0</v>
      </c>
      <c r="K398" s="61">
        <f t="shared" si="101"/>
        <v>4534834.6043999996</v>
      </c>
      <c r="L398" s="75">
        <v>167594591.1841</v>
      </c>
      <c r="M398" s="66">
        <f t="shared" si="90"/>
        <v>318729605.64820004</v>
      </c>
      <c r="N398" s="65"/>
      <c r="O398" s="181"/>
      <c r="P398" s="67">
        <v>9</v>
      </c>
      <c r="Q398" s="181"/>
      <c r="R398" s="61" t="s">
        <v>914</v>
      </c>
      <c r="S398" s="61">
        <v>94733217.897799999</v>
      </c>
      <c r="T398" s="61">
        <v>0</v>
      </c>
      <c r="U398" s="61">
        <v>75616652.4789</v>
      </c>
      <c r="V398" s="61">
        <v>7580343.7461999999</v>
      </c>
      <c r="W398" s="61">
        <v>5110496.1113</v>
      </c>
      <c r="X398" s="61">
        <v>0</v>
      </c>
      <c r="Y398" s="61">
        <f t="shared" si="91"/>
        <v>5110496.1113</v>
      </c>
      <c r="Z398" s="61">
        <v>176934086.0679</v>
      </c>
      <c r="AA398" s="66">
        <f t="shared" si="98"/>
        <v>359974796.30209994</v>
      </c>
    </row>
    <row r="399" spans="1:27" ht="24.9" customHeight="1">
      <c r="A399" s="179"/>
      <c r="B399" s="181"/>
      <c r="C399" s="57">
        <v>12</v>
      </c>
      <c r="D399" s="61" t="s">
        <v>915</v>
      </c>
      <c r="E399" s="61">
        <v>82354371.144999996</v>
      </c>
      <c r="F399" s="61">
        <f t="shared" si="100"/>
        <v>-11651464.66</v>
      </c>
      <c r="G399" s="61">
        <v>65735778.865999997</v>
      </c>
      <c r="H399" s="61">
        <v>7728669.9461000003</v>
      </c>
      <c r="I399" s="61">
        <v>4442704.5004000003</v>
      </c>
      <c r="J399" s="61">
        <v>0</v>
      </c>
      <c r="K399" s="61">
        <f t="shared" si="101"/>
        <v>4442704.5004000003</v>
      </c>
      <c r="L399" s="75">
        <v>183986638.02700001</v>
      </c>
      <c r="M399" s="66">
        <f t="shared" ref="M399:M413" si="104">E399+F399+G399+H399+K399+L399</f>
        <v>332596697.82450002</v>
      </c>
      <c r="N399" s="65"/>
      <c r="O399" s="181"/>
      <c r="P399" s="67">
        <v>10</v>
      </c>
      <c r="Q399" s="181"/>
      <c r="R399" s="61" t="s">
        <v>916</v>
      </c>
      <c r="S399" s="61">
        <v>125040121.82520001</v>
      </c>
      <c r="T399" s="61">
        <v>0</v>
      </c>
      <c r="U399" s="61">
        <v>99807814.489999995</v>
      </c>
      <c r="V399" s="61">
        <v>8665892.1311000008</v>
      </c>
      <c r="W399" s="61">
        <v>6745438.0894999998</v>
      </c>
      <c r="X399" s="61">
        <v>0</v>
      </c>
      <c r="Y399" s="61">
        <f t="shared" si="91"/>
        <v>6745438.0894999998</v>
      </c>
      <c r="Z399" s="61">
        <v>204817113.59380001</v>
      </c>
      <c r="AA399" s="66">
        <f t="shared" si="98"/>
        <v>445076380.12960005</v>
      </c>
    </row>
    <row r="400" spans="1:27" ht="24.9" customHeight="1">
      <c r="A400" s="179"/>
      <c r="B400" s="181"/>
      <c r="C400" s="57">
        <v>13</v>
      </c>
      <c r="D400" s="61" t="s">
        <v>917</v>
      </c>
      <c r="E400" s="61">
        <v>86048674.312900007</v>
      </c>
      <c r="F400" s="61">
        <f t="shared" si="100"/>
        <v>-11651464.66</v>
      </c>
      <c r="G400" s="61">
        <v>68684594.972900003</v>
      </c>
      <c r="H400" s="61">
        <v>7892437.0976999998</v>
      </c>
      <c r="I400" s="61">
        <v>4641998.0785999997</v>
      </c>
      <c r="J400" s="61">
        <v>0</v>
      </c>
      <c r="K400" s="61">
        <f t="shared" si="101"/>
        <v>4641998.0785999997</v>
      </c>
      <c r="L400" s="75">
        <v>188193105.5223</v>
      </c>
      <c r="M400" s="66">
        <f t="shared" si="104"/>
        <v>343809345.32440001</v>
      </c>
      <c r="N400" s="65"/>
      <c r="O400" s="181"/>
      <c r="P400" s="67">
        <v>11</v>
      </c>
      <c r="Q400" s="181"/>
      <c r="R400" s="61" t="s">
        <v>918</v>
      </c>
      <c r="S400" s="61">
        <v>78072547.162900001</v>
      </c>
      <c r="T400" s="61">
        <v>0</v>
      </c>
      <c r="U400" s="61">
        <v>62317999.936700001</v>
      </c>
      <c r="V400" s="61">
        <v>6573082.6761999996</v>
      </c>
      <c r="W400" s="61">
        <v>4211716.4129999997</v>
      </c>
      <c r="X400" s="61">
        <v>0</v>
      </c>
      <c r="Y400" s="61">
        <f t="shared" ref="Y400:Y412" si="105">W400-X400</f>
        <v>4211716.4129999997</v>
      </c>
      <c r="Z400" s="61">
        <v>151061919.956</v>
      </c>
      <c r="AA400" s="66">
        <f t="shared" si="98"/>
        <v>302237266.14480001</v>
      </c>
    </row>
    <row r="401" spans="1:27" ht="24.9" customHeight="1">
      <c r="A401" s="179"/>
      <c r="B401" s="181"/>
      <c r="C401" s="57">
        <v>14</v>
      </c>
      <c r="D401" s="61" t="s">
        <v>919</v>
      </c>
      <c r="E401" s="61">
        <v>76755803.619200006</v>
      </c>
      <c r="F401" s="61">
        <f t="shared" si="100"/>
        <v>-11651464.66</v>
      </c>
      <c r="G401" s="61">
        <v>61266966.928900003</v>
      </c>
      <c r="H401" s="61">
        <v>7242096.5361000001</v>
      </c>
      <c r="I401" s="61">
        <v>4140683.1165</v>
      </c>
      <c r="J401" s="61">
        <v>0</v>
      </c>
      <c r="K401" s="61">
        <f t="shared" si="101"/>
        <v>4140683.1165</v>
      </c>
      <c r="L401" s="75">
        <v>171488678.4973</v>
      </c>
      <c r="M401" s="66">
        <f t="shared" si="104"/>
        <v>309242764.03799999</v>
      </c>
      <c r="N401" s="65"/>
      <c r="O401" s="181"/>
      <c r="P401" s="67">
        <v>12</v>
      </c>
      <c r="Q401" s="181"/>
      <c r="R401" s="61" t="s">
        <v>920</v>
      </c>
      <c r="S401" s="61">
        <v>90175082.404100001</v>
      </c>
      <c r="T401" s="61">
        <v>0</v>
      </c>
      <c r="U401" s="61">
        <v>71978319.957000002</v>
      </c>
      <c r="V401" s="61">
        <v>7638285.7350000003</v>
      </c>
      <c r="W401" s="61">
        <v>4864602.0707999999</v>
      </c>
      <c r="X401" s="61">
        <v>0</v>
      </c>
      <c r="Y401" s="61">
        <f t="shared" si="105"/>
        <v>4864602.0707999999</v>
      </c>
      <c r="Z401" s="61">
        <v>178422364.336</v>
      </c>
      <c r="AA401" s="66">
        <f t="shared" si="98"/>
        <v>353078654.5029</v>
      </c>
    </row>
    <row r="402" spans="1:27" ht="24.9" customHeight="1">
      <c r="A402" s="179"/>
      <c r="B402" s="181"/>
      <c r="C402" s="57">
        <v>15</v>
      </c>
      <c r="D402" s="61" t="s">
        <v>921</v>
      </c>
      <c r="E402" s="61">
        <v>76355273.269999996</v>
      </c>
      <c r="F402" s="61">
        <f t="shared" si="100"/>
        <v>-11651464.66</v>
      </c>
      <c r="G402" s="61">
        <v>60947261.075999998</v>
      </c>
      <c r="H402" s="61">
        <v>6625897.0124000004</v>
      </c>
      <c r="I402" s="61">
        <v>4119076.0304</v>
      </c>
      <c r="J402" s="61">
        <v>0</v>
      </c>
      <c r="K402" s="61">
        <f t="shared" si="101"/>
        <v>4119076.0304</v>
      </c>
      <c r="L402" s="75">
        <v>155661186.5869</v>
      </c>
      <c r="M402" s="66">
        <f t="shared" si="104"/>
        <v>292057229.31569999</v>
      </c>
      <c r="N402" s="65"/>
      <c r="O402" s="181"/>
      <c r="P402" s="67">
        <v>13</v>
      </c>
      <c r="Q402" s="181"/>
      <c r="R402" s="61" t="s">
        <v>922</v>
      </c>
      <c r="S402" s="61">
        <v>95537535.385100007</v>
      </c>
      <c r="T402" s="61">
        <v>0</v>
      </c>
      <c r="U402" s="61">
        <v>76258663.774100006</v>
      </c>
      <c r="V402" s="61">
        <v>8319097.4072000002</v>
      </c>
      <c r="W402" s="61">
        <v>5153885.9748</v>
      </c>
      <c r="X402" s="61">
        <v>0</v>
      </c>
      <c r="Y402" s="61">
        <f t="shared" si="105"/>
        <v>5153885.9748</v>
      </c>
      <c r="Z402" s="61">
        <v>195909461.97130001</v>
      </c>
      <c r="AA402" s="66">
        <f t="shared" si="98"/>
        <v>381178644.51250005</v>
      </c>
    </row>
    <row r="403" spans="1:27" ht="24.9" customHeight="1">
      <c r="A403" s="179"/>
      <c r="B403" s="181"/>
      <c r="C403" s="57">
        <v>16</v>
      </c>
      <c r="D403" s="61" t="s">
        <v>923</v>
      </c>
      <c r="E403" s="61">
        <v>82522554.642199993</v>
      </c>
      <c r="F403" s="61">
        <f t="shared" si="100"/>
        <v>-11651464.66</v>
      </c>
      <c r="G403" s="61">
        <v>65870023.994999997</v>
      </c>
      <c r="H403" s="61">
        <v>7757975.7878999999</v>
      </c>
      <c r="I403" s="61">
        <v>4451777.3591999998</v>
      </c>
      <c r="J403" s="61">
        <v>0</v>
      </c>
      <c r="K403" s="61">
        <f t="shared" si="101"/>
        <v>4451777.3591999998</v>
      </c>
      <c r="L403" s="75">
        <v>184739377.93700001</v>
      </c>
      <c r="M403" s="66">
        <f t="shared" si="104"/>
        <v>333690245.06130004</v>
      </c>
      <c r="N403" s="65"/>
      <c r="O403" s="182"/>
      <c r="P403" s="67">
        <v>14</v>
      </c>
      <c r="Q403" s="182"/>
      <c r="R403" s="61" t="s">
        <v>924</v>
      </c>
      <c r="S403" s="61">
        <v>105512321.83230001</v>
      </c>
      <c r="T403" s="61">
        <v>0</v>
      </c>
      <c r="U403" s="61">
        <v>84220601.276800007</v>
      </c>
      <c r="V403" s="61">
        <v>8691836.1052999999</v>
      </c>
      <c r="W403" s="61">
        <v>5691987.6933000004</v>
      </c>
      <c r="X403" s="61">
        <v>0</v>
      </c>
      <c r="Y403" s="61">
        <f t="shared" si="105"/>
        <v>5691987.6933000004</v>
      </c>
      <c r="Z403" s="61">
        <v>205483501.71340001</v>
      </c>
      <c r="AA403" s="66">
        <f t="shared" si="98"/>
        <v>409600248.62110007</v>
      </c>
    </row>
    <row r="404" spans="1:27" ht="24.9" customHeight="1">
      <c r="A404" s="179"/>
      <c r="B404" s="181"/>
      <c r="C404" s="57">
        <v>17</v>
      </c>
      <c r="D404" s="61" t="s">
        <v>925</v>
      </c>
      <c r="E404" s="61">
        <v>94235036.731700003</v>
      </c>
      <c r="F404" s="61">
        <f t="shared" si="100"/>
        <v>-11651464.66</v>
      </c>
      <c r="G404" s="61">
        <v>75219001.127700001</v>
      </c>
      <c r="H404" s="61">
        <v>8843591.1423000004</v>
      </c>
      <c r="I404" s="61">
        <v>5083621.1358000003</v>
      </c>
      <c r="J404" s="61">
        <v>0</v>
      </c>
      <c r="K404" s="61">
        <f t="shared" si="101"/>
        <v>5083621.1358000003</v>
      </c>
      <c r="L404" s="75">
        <v>212624125.61809999</v>
      </c>
      <c r="M404" s="66">
        <f t="shared" si="104"/>
        <v>384353911.09560001</v>
      </c>
      <c r="N404" s="65"/>
      <c r="O404" s="57"/>
      <c r="P404" s="173" t="s">
        <v>926</v>
      </c>
      <c r="Q404" s="174"/>
      <c r="R404" s="62"/>
      <c r="S404" s="62">
        <f t="shared" ref="S404:W404" si="106">SUM(S390:S403)</f>
        <v>1356867236.5350997</v>
      </c>
      <c r="T404" s="62">
        <f t="shared" si="106"/>
        <v>0</v>
      </c>
      <c r="U404" s="62">
        <f t="shared" si="106"/>
        <v>1083059992.7026999</v>
      </c>
      <c r="V404" s="62">
        <f t="shared" si="106"/>
        <v>110249033.74219999</v>
      </c>
      <c r="W404" s="62">
        <f t="shared" si="106"/>
        <v>73197816.877399996</v>
      </c>
      <c r="X404" s="62">
        <f t="shared" ref="X404:AA404" si="107">SUM(X390:X403)</f>
        <v>0</v>
      </c>
      <c r="Y404" s="62">
        <f t="shared" si="105"/>
        <v>73197816.877399996</v>
      </c>
      <c r="Z404" s="62">
        <f t="shared" si="107"/>
        <v>2583010553.9499002</v>
      </c>
      <c r="AA404" s="62">
        <f t="shared" si="107"/>
        <v>5206384633.8073006</v>
      </c>
    </row>
    <row r="405" spans="1:27" ht="24.9" customHeight="1">
      <c r="A405" s="179"/>
      <c r="B405" s="181"/>
      <c r="C405" s="57">
        <v>18</v>
      </c>
      <c r="D405" s="61" t="s">
        <v>927</v>
      </c>
      <c r="E405" s="61">
        <v>113296115.029</v>
      </c>
      <c r="F405" s="61">
        <f t="shared" si="100"/>
        <v>-11651464.66</v>
      </c>
      <c r="G405" s="61">
        <v>90433674.137400001</v>
      </c>
      <c r="H405" s="61">
        <v>9914968.7865999993</v>
      </c>
      <c r="I405" s="61">
        <v>6111893.6749999998</v>
      </c>
      <c r="J405" s="61">
        <v>0</v>
      </c>
      <c r="K405" s="61">
        <f t="shared" si="101"/>
        <v>6111893.6749999998</v>
      </c>
      <c r="L405" s="75">
        <v>240143168.3064</v>
      </c>
      <c r="M405" s="66">
        <f t="shared" si="104"/>
        <v>448248355.2744</v>
      </c>
      <c r="N405" s="65"/>
      <c r="O405" s="180">
        <v>37</v>
      </c>
      <c r="P405" s="67">
        <v>1</v>
      </c>
      <c r="Q405" s="180" t="s">
        <v>928</v>
      </c>
      <c r="R405" s="61" t="s">
        <v>929</v>
      </c>
      <c r="S405" s="61">
        <v>69698354.806899995</v>
      </c>
      <c r="T405" s="61">
        <v>0</v>
      </c>
      <c r="U405" s="61">
        <v>55633666.740500003</v>
      </c>
      <c r="V405" s="61">
        <v>18474347.861699998</v>
      </c>
      <c r="W405" s="61">
        <v>3759960.6464</v>
      </c>
      <c r="X405" s="61">
        <v>0</v>
      </c>
      <c r="Y405" s="61">
        <f t="shared" si="105"/>
        <v>3759960.6464</v>
      </c>
      <c r="Z405" s="61">
        <v>536415646.29259998</v>
      </c>
      <c r="AA405" s="66">
        <f t="shared" si="98"/>
        <v>683981976.34809995</v>
      </c>
    </row>
    <row r="406" spans="1:27" ht="24.9" customHeight="1">
      <c r="A406" s="179"/>
      <c r="B406" s="181"/>
      <c r="C406" s="57">
        <v>19</v>
      </c>
      <c r="D406" s="61" t="s">
        <v>930</v>
      </c>
      <c r="E406" s="61">
        <v>77893877.843799993</v>
      </c>
      <c r="F406" s="61">
        <f t="shared" si="100"/>
        <v>-11651464.66</v>
      </c>
      <c r="G406" s="61">
        <v>62175384.958400004</v>
      </c>
      <c r="H406" s="61">
        <v>7529891.1535</v>
      </c>
      <c r="I406" s="61">
        <v>4202077.8841000004</v>
      </c>
      <c r="J406" s="61">
        <v>0</v>
      </c>
      <c r="K406" s="61">
        <f t="shared" si="101"/>
        <v>4202077.8841000004</v>
      </c>
      <c r="L406" s="75">
        <v>178880873.39969999</v>
      </c>
      <c r="M406" s="66">
        <f t="shared" si="104"/>
        <v>319030640.57949996</v>
      </c>
      <c r="N406" s="65"/>
      <c r="O406" s="181"/>
      <c r="P406" s="67">
        <v>2</v>
      </c>
      <c r="Q406" s="181"/>
      <c r="R406" s="61" t="s">
        <v>931</v>
      </c>
      <c r="S406" s="61">
        <v>177923402.80469999</v>
      </c>
      <c r="T406" s="61">
        <v>0</v>
      </c>
      <c r="U406" s="61">
        <v>142019583.1652</v>
      </c>
      <c r="V406" s="61">
        <v>28119599.559799999</v>
      </c>
      <c r="W406" s="61">
        <v>9598289.5790999997</v>
      </c>
      <c r="X406" s="61">
        <v>0</v>
      </c>
      <c r="Y406" s="61">
        <f t="shared" si="105"/>
        <v>9598289.5790999997</v>
      </c>
      <c r="Z406" s="61">
        <v>784160309.09800005</v>
      </c>
      <c r="AA406" s="66">
        <f t="shared" si="98"/>
        <v>1141821184.2068</v>
      </c>
    </row>
    <row r="407" spans="1:27" ht="24.9" customHeight="1">
      <c r="A407" s="179"/>
      <c r="B407" s="181"/>
      <c r="C407" s="57">
        <v>20</v>
      </c>
      <c r="D407" s="61" t="s">
        <v>932</v>
      </c>
      <c r="E407" s="61">
        <v>75055939.163299993</v>
      </c>
      <c r="F407" s="61">
        <f t="shared" si="100"/>
        <v>-11651464.66</v>
      </c>
      <c r="G407" s="61">
        <v>59910124.390699998</v>
      </c>
      <c r="H407" s="61">
        <v>7125944.6804999998</v>
      </c>
      <c r="I407" s="61">
        <v>4048981.9065999999</v>
      </c>
      <c r="J407" s="61">
        <v>0</v>
      </c>
      <c r="K407" s="61">
        <f t="shared" si="101"/>
        <v>4048981.9065999999</v>
      </c>
      <c r="L407" s="75">
        <v>168505241.34029999</v>
      </c>
      <c r="M407" s="66">
        <f t="shared" si="104"/>
        <v>302994766.82139999</v>
      </c>
      <c r="N407" s="65"/>
      <c r="O407" s="181"/>
      <c r="P407" s="67">
        <v>3</v>
      </c>
      <c r="Q407" s="181"/>
      <c r="R407" s="61" t="s">
        <v>933</v>
      </c>
      <c r="S407" s="61">
        <v>100219387.2236</v>
      </c>
      <c r="T407" s="61">
        <v>0</v>
      </c>
      <c r="U407" s="61">
        <v>79995747.463300005</v>
      </c>
      <c r="V407" s="61">
        <v>20734862.2733</v>
      </c>
      <c r="W407" s="61">
        <v>5406454.0405999999</v>
      </c>
      <c r="X407" s="61">
        <v>0</v>
      </c>
      <c r="Y407" s="61">
        <f t="shared" si="105"/>
        <v>5406454.0405999999</v>
      </c>
      <c r="Z407" s="61">
        <v>594478452.55069995</v>
      </c>
      <c r="AA407" s="66">
        <f t="shared" si="98"/>
        <v>800834903.55149996</v>
      </c>
    </row>
    <row r="408" spans="1:27" ht="24.9" customHeight="1">
      <c r="A408" s="179"/>
      <c r="B408" s="181"/>
      <c r="C408" s="57">
        <v>21</v>
      </c>
      <c r="D408" s="61" t="s">
        <v>934</v>
      </c>
      <c r="E408" s="61">
        <v>109357278.9082</v>
      </c>
      <c r="F408" s="61">
        <f t="shared" si="100"/>
        <v>-11651464.66</v>
      </c>
      <c r="G408" s="61">
        <v>87289670.283999994</v>
      </c>
      <c r="H408" s="61">
        <v>9961392.0259000007</v>
      </c>
      <c r="I408" s="61">
        <v>5899408.4757000003</v>
      </c>
      <c r="J408" s="61">
        <v>0</v>
      </c>
      <c r="K408" s="61">
        <f t="shared" si="101"/>
        <v>5899408.4757000003</v>
      </c>
      <c r="L408" s="75">
        <v>241335579.88229999</v>
      </c>
      <c r="M408" s="66">
        <f t="shared" si="104"/>
        <v>442191864.91609997</v>
      </c>
      <c r="N408" s="65"/>
      <c r="O408" s="181"/>
      <c r="P408" s="67">
        <v>4</v>
      </c>
      <c r="Q408" s="181"/>
      <c r="R408" s="61" t="s">
        <v>935</v>
      </c>
      <c r="S408" s="61">
        <v>85889343.517199993</v>
      </c>
      <c r="T408" s="61">
        <v>0</v>
      </c>
      <c r="U408" s="61">
        <v>68557416.126000002</v>
      </c>
      <c r="V408" s="61">
        <v>19804709.855700001</v>
      </c>
      <c r="W408" s="61">
        <v>4633402.7893000003</v>
      </c>
      <c r="X408" s="61">
        <v>0</v>
      </c>
      <c r="Y408" s="61">
        <f t="shared" si="105"/>
        <v>4633402.7893000003</v>
      </c>
      <c r="Z408" s="61">
        <v>570586873.12170005</v>
      </c>
      <c r="AA408" s="66">
        <f t="shared" si="98"/>
        <v>749471745.40990007</v>
      </c>
    </row>
    <row r="409" spans="1:27" ht="24.9" customHeight="1">
      <c r="A409" s="179"/>
      <c r="B409" s="181"/>
      <c r="C409" s="57">
        <v>22</v>
      </c>
      <c r="D409" s="61" t="s">
        <v>936</v>
      </c>
      <c r="E409" s="61">
        <v>72781517.865899995</v>
      </c>
      <c r="F409" s="61">
        <f t="shared" si="100"/>
        <v>-11651464.66</v>
      </c>
      <c r="G409" s="61">
        <v>58094666.954999998</v>
      </c>
      <c r="H409" s="61">
        <v>6959579.1133000003</v>
      </c>
      <c r="I409" s="61">
        <v>3926285.5447</v>
      </c>
      <c r="J409" s="61">
        <v>0</v>
      </c>
      <c r="K409" s="61">
        <f t="shared" si="101"/>
        <v>3926285.5447</v>
      </c>
      <c r="L409" s="75">
        <v>164232031.82370001</v>
      </c>
      <c r="M409" s="66">
        <f t="shared" si="104"/>
        <v>294342616.6426</v>
      </c>
      <c r="N409" s="65"/>
      <c r="O409" s="181"/>
      <c r="P409" s="67">
        <v>5</v>
      </c>
      <c r="Q409" s="181"/>
      <c r="R409" s="61" t="s">
        <v>937</v>
      </c>
      <c r="S409" s="61">
        <v>81609480.751399994</v>
      </c>
      <c r="T409" s="61">
        <v>0</v>
      </c>
      <c r="U409" s="61">
        <v>65141202.652000003</v>
      </c>
      <c r="V409" s="61">
        <v>18995678.4287</v>
      </c>
      <c r="W409" s="61">
        <v>4402520.5021000002</v>
      </c>
      <c r="X409" s="61">
        <v>0</v>
      </c>
      <c r="Y409" s="61">
        <f t="shared" si="105"/>
        <v>4402520.5021000002</v>
      </c>
      <c r="Z409" s="61">
        <v>549806366.36459994</v>
      </c>
      <c r="AA409" s="66">
        <f t="shared" si="98"/>
        <v>719955248.69879997</v>
      </c>
    </row>
    <row r="410" spans="1:27" ht="24.9" customHeight="1">
      <c r="A410" s="179"/>
      <c r="B410" s="181"/>
      <c r="C410" s="57">
        <v>23</v>
      </c>
      <c r="D410" s="61" t="s">
        <v>938</v>
      </c>
      <c r="E410" s="61">
        <v>73451460.562099993</v>
      </c>
      <c r="F410" s="61">
        <f t="shared" si="100"/>
        <v>-11651464.66</v>
      </c>
      <c r="G410" s="61">
        <v>58629419.443800002</v>
      </c>
      <c r="H410" s="61">
        <v>6897016.2307000002</v>
      </c>
      <c r="I410" s="61">
        <v>3962426.4002</v>
      </c>
      <c r="J410" s="61">
        <v>0</v>
      </c>
      <c r="K410" s="61">
        <f t="shared" si="101"/>
        <v>3962426.4002</v>
      </c>
      <c r="L410" s="75">
        <v>162625062.84760001</v>
      </c>
      <c r="M410" s="66">
        <f t="shared" si="104"/>
        <v>293913920.82440001</v>
      </c>
      <c r="N410" s="65"/>
      <c r="O410" s="182"/>
      <c r="P410" s="67">
        <v>6</v>
      </c>
      <c r="Q410" s="182"/>
      <c r="R410" s="61" t="s">
        <v>939</v>
      </c>
      <c r="S410" s="61">
        <v>83946609.095100001</v>
      </c>
      <c r="T410" s="61">
        <v>0</v>
      </c>
      <c r="U410" s="61">
        <v>67006713.248000003</v>
      </c>
      <c r="V410" s="61">
        <v>18841246.821699999</v>
      </c>
      <c r="W410" s="61">
        <v>4528599.6703000003</v>
      </c>
      <c r="X410" s="61">
        <v>0</v>
      </c>
      <c r="Y410" s="61">
        <f t="shared" si="105"/>
        <v>4528599.6703000003</v>
      </c>
      <c r="Z410" s="61">
        <v>545839688.50240004</v>
      </c>
      <c r="AA410" s="66">
        <f t="shared" si="98"/>
        <v>720162857.3375001</v>
      </c>
    </row>
    <row r="411" spans="1:27" ht="24.9" customHeight="1">
      <c r="A411" s="179"/>
      <c r="B411" s="181"/>
      <c r="C411" s="57">
        <v>24</v>
      </c>
      <c r="D411" s="61" t="s">
        <v>940</v>
      </c>
      <c r="E411" s="61">
        <v>94761221.909299999</v>
      </c>
      <c r="F411" s="61">
        <f t="shared" si="100"/>
        <v>-11651464.66</v>
      </c>
      <c r="G411" s="61">
        <v>75639005.457599998</v>
      </c>
      <c r="H411" s="61">
        <v>8612037.4891999997</v>
      </c>
      <c r="I411" s="61">
        <v>5112006.8210000005</v>
      </c>
      <c r="J411" s="61">
        <v>0</v>
      </c>
      <c r="K411" s="61">
        <f t="shared" si="101"/>
        <v>5112006.8210000005</v>
      </c>
      <c r="L411" s="75">
        <v>206676517.04210001</v>
      </c>
      <c r="M411" s="66">
        <f t="shared" si="104"/>
        <v>379149324.05920005</v>
      </c>
      <c r="N411" s="65"/>
      <c r="O411" s="57"/>
      <c r="P411" s="173" t="s">
        <v>941</v>
      </c>
      <c r="Q411" s="174"/>
      <c r="R411" s="86"/>
      <c r="S411" s="86">
        <f>SUM(S405:S410)</f>
        <v>599286578.19889998</v>
      </c>
      <c r="T411" s="86">
        <f t="shared" ref="T411:W411" si="108">SUM(T405:T410)</f>
        <v>0</v>
      </c>
      <c r="U411" s="86">
        <f t="shared" si="108"/>
        <v>478354329.39500004</v>
      </c>
      <c r="V411" s="86">
        <f t="shared" si="108"/>
        <v>124970444.80089998</v>
      </c>
      <c r="W411" s="86">
        <f t="shared" si="108"/>
        <v>32329227.227799997</v>
      </c>
      <c r="X411" s="86">
        <f t="shared" ref="X411" si="109">SUM(X405:X410)</f>
        <v>0</v>
      </c>
      <c r="Y411" s="62">
        <f t="shared" si="105"/>
        <v>32329227.227799997</v>
      </c>
      <c r="Z411" s="86">
        <f>SUM(Z405:Z410)</f>
        <v>3581287335.9299998</v>
      </c>
      <c r="AA411" s="86">
        <f>SUM(AA405:AA410)</f>
        <v>4816227915.5526009</v>
      </c>
    </row>
    <row r="412" spans="1:27" ht="24.9" customHeight="1">
      <c r="A412" s="180"/>
      <c r="B412" s="181"/>
      <c r="C412" s="57">
        <v>25</v>
      </c>
      <c r="D412" s="61" t="s">
        <v>942</v>
      </c>
      <c r="E412" s="61">
        <v>96824956.760800004</v>
      </c>
      <c r="F412" s="61">
        <f t="shared" si="100"/>
        <v>-11651464.66</v>
      </c>
      <c r="G412" s="61">
        <v>77286291.642299995</v>
      </c>
      <c r="H412" s="61">
        <v>9029900.2188000008</v>
      </c>
      <c r="I412" s="61">
        <v>5223337.4521000003</v>
      </c>
      <c r="J412" s="61">
        <v>0</v>
      </c>
      <c r="K412" s="61">
        <f t="shared" si="101"/>
        <v>5223337.4521000003</v>
      </c>
      <c r="L412" s="75">
        <v>217409597.3495</v>
      </c>
      <c r="M412" s="66">
        <f t="shared" si="104"/>
        <v>394122618.76349998</v>
      </c>
      <c r="N412" s="65"/>
      <c r="O412" s="172" t="s">
        <v>943</v>
      </c>
      <c r="P412" s="173"/>
      <c r="Q412" s="174"/>
      <c r="R412" s="87"/>
      <c r="S412" s="87">
        <v>65956400164.330002</v>
      </c>
      <c r="T412" s="88">
        <f>-524101258.08</f>
        <v>-524101258.07999998</v>
      </c>
      <c r="U412" s="87">
        <v>52646814925.739998</v>
      </c>
      <c r="V412" s="87">
        <v>6249302983.2200003</v>
      </c>
      <c r="W412" s="87">
        <v>3558096452.6999998</v>
      </c>
      <c r="X412" s="87">
        <v>695252900.12</v>
      </c>
      <c r="Y412" s="62">
        <f t="shared" si="105"/>
        <v>2862843552.5799999</v>
      </c>
      <c r="Z412" s="87">
        <v>160517476248.12</v>
      </c>
      <c r="AA412" s="69">
        <f t="shared" si="98"/>
        <v>287708736615.90997</v>
      </c>
    </row>
    <row r="413" spans="1:27">
      <c r="A413" s="57"/>
      <c r="B413" s="58"/>
      <c r="C413" s="77"/>
      <c r="D413" s="78"/>
      <c r="E413" s="79">
        <f>SUM(E388:E412)</f>
        <v>2164347995.0500002</v>
      </c>
      <c r="F413" s="79">
        <f t="shared" ref="F413:L413" si="110">SUM(F388:F412)</f>
        <v>-291286616.5</v>
      </c>
      <c r="G413" s="79">
        <f t="shared" si="110"/>
        <v>1727596230.9405997</v>
      </c>
      <c r="H413" s="79">
        <f t="shared" si="110"/>
        <v>200191485.42459998</v>
      </c>
      <c r="I413" s="79">
        <f t="shared" ref="I413:K413" si="111">SUM(I388:I412)</f>
        <v>116758326.78009999</v>
      </c>
      <c r="J413" s="79">
        <f t="shared" si="111"/>
        <v>0</v>
      </c>
      <c r="K413" s="79">
        <f t="shared" si="111"/>
        <v>116758326.78009999</v>
      </c>
      <c r="L413" s="79">
        <f t="shared" si="110"/>
        <v>4778816673.1342993</v>
      </c>
      <c r="M413" s="69">
        <f t="shared" si="104"/>
        <v>8696424094.8295994</v>
      </c>
      <c r="N413" s="84">
        <v>0</v>
      </c>
      <c r="P413" s="177"/>
      <c r="Q413" s="178"/>
      <c r="R413" s="176"/>
      <c r="S413" s="83"/>
      <c r="T413" s="83"/>
      <c r="U413" s="83"/>
      <c r="V413" s="83"/>
      <c r="W413" s="83"/>
      <c r="X413" s="83"/>
      <c r="Y413" s="83"/>
      <c r="Z413" s="83"/>
      <c r="AA413" s="85"/>
    </row>
    <row r="414" spans="1:27" ht="16.8">
      <c r="D414" s="80"/>
      <c r="E414" s="81"/>
      <c r="F414" s="81"/>
      <c r="G414" s="81"/>
      <c r="H414" s="81"/>
      <c r="I414" s="81"/>
      <c r="J414" s="81"/>
      <c r="K414" s="81"/>
      <c r="L414" s="81"/>
      <c r="M414" s="85"/>
      <c r="R414" s="85"/>
      <c r="S414" s="89"/>
      <c r="T414" s="90"/>
      <c r="U414" s="90"/>
      <c r="V414" s="90"/>
      <c r="W414" s="25"/>
      <c r="X414" s="25"/>
      <c r="Y414" s="25"/>
      <c r="Z414" s="91"/>
    </row>
    <row r="415" spans="1:27">
      <c r="C415" s="82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S415" s="91"/>
      <c r="W415" s="91"/>
      <c r="X415" s="91"/>
      <c r="Y415" s="91"/>
      <c r="Z415" s="91"/>
    </row>
    <row r="419" spans="12:12">
      <c r="L419" s="85"/>
    </row>
  </sheetData>
  <mergeCells count="118"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P389:Q389"/>
    <mergeCell ref="P404:Q404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P288:Q288"/>
    <mergeCell ref="B295:C295"/>
    <mergeCell ref="P306:Q306"/>
    <mergeCell ref="B307:C30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B100:C100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workbookViewId="0">
      <selection activeCell="E6" sqref="E6"/>
    </sheetView>
  </sheetViews>
  <sheetFormatPr defaultColWidth="8.88671875" defaultRowHeight="18"/>
  <cols>
    <col min="1" max="1" width="8.88671875" style="28"/>
    <col min="2" max="2" width="20.109375" style="28" customWidth="1"/>
    <col min="3" max="3" width="26.33203125" style="28" customWidth="1"/>
    <col min="4" max="4" width="28.6640625" style="28" customWidth="1"/>
    <col min="5" max="5" width="24.88671875" style="28" customWidth="1"/>
    <col min="6" max="7" width="8.88671875" style="28"/>
    <col min="8" max="8" width="21.6640625" style="28" customWidth="1"/>
    <col min="9" max="9" width="22.6640625" style="28" customWidth="1"/>
    <col min="10" max="16384" width="8.88671875" style="28"/>
  </cols>
  <sheetData>
    <row r="1" spans="1:9" ht="20.399999999999999">
      <c r="A1" s="192" t="s">
        <v>123</v>
      </c>
      <c r="B1" s="160"/>
      <c r="C1" s="160"/>
      <c r="D1" s="160"/>
      <c r="E1" s="160"/>
    </row>
    <row r="2" spans="1:9" ht="20.399999999999999">
      <c r="A2" s="192" t="s">
        <v>63</v>
      </c>
      <c r="B2" s="160"/>
      <c r="C2" s="160"/>
      <c r="D2" s="160"/>
      <c r="E2" s="160"/>
    </row>
    <row r="3" spans="1:9" ht="45.75" customHeight="1">
      <c r="A3" s="193" t="s">
        <v>944</v>
      </c>
      <c r="B3" s="194"/>
      <c r="C3" s="194"/>
      <c r="D3" s="194"/>
      <c r="E3" s="194"/>
    </row>
    <row r="4" spans="1:9" ht="62.25" customHeight="1">
      <c r="A4" s="48" t="s">
        <v>945</v>
      </c>
      <c r="B4" s="48" t="s">
        <v>125</v>
      </c>
      <c r="C4" s="3" t="s">
        <v>946</v>
      </c>
      <c r="D4" s="4" t="s">
        <v>947</v>
      </c>
      <c r="E4" s="13" t="s">
        <v>948</v>
      </c>
    </row>
    <row r="5" spans="1:9">
      <c r="A5" s="49"/>
      <c r="B5" s="49"/>
      <c r="C5" s="144" t="s">
        <v>28</v>
      </c>
      <c r="D5" s="144" t="s">
        <v>28</v>
      </c>
      <c r="E5" s="144" t="s">
        <v>28</v>
      </c>
    </row>
    <row r="6" spans="1:9">
      <c r="A6" s="50">
        <v>1</v>
      </c>
      <c r="B6" s="51" t="s">
        <v>86</v>
      </c>
      <c r="C6" s="52">
        <v>58632606.056699999</v>
      </c>
      <c r="D6" s="52">
        <v>46800916.241499998</v>
      </c>
      <c r="E6" s="53">
        <f>C6+D6</f>
        <v>105433522.2982</v>
      </c>
      <c r="H6" s="46"/>
      <c r="I6" s="46"/>
    </row>
    <row r="7" spans="1:9">
      <c r="A7" s="50">
        <v>2</v>
      </c>
      <c r="B7" s="51" t="s">
        <v>87</v>
      </c>
      <c r="C7" s="52">
        <v>62375010.006999999</v>
      </c>
      <c r="D7" s="52">
        <v>49788126.696599998</v>
      </c>
      <c r="E7" s="53">
        <f t="shared" ref="E7:E41" si="0">C7+D7</f>
        <v>112163136.70359999</v>
      </c>
      <c r="H7" s="46"/>
      <c r="I7" s="46"/>
    </row>
    <row r="8" spans="1:9">
      <c r="A8" s="50">
        <v>3</v>
      </c>
      <c r="B8" s="51" t="s">
        <v>88</v>
      </c>
      <c r="C8" s="52">
        <v>62954656.072999999</v>
      </c>
      <c r="D8" s="52">
        <v>50250803.845100001</v>
      </c>
      <c r="E8" s="53">
        <f t="shared" si="0"/>
        <v>113205459.9181</v>
      </c>
      <c r="H8" s="46"/>
      <c r="I8" s="46"/>
    </row>
    <row r="9" spans="1:9">
      <c r="A9" s="50">
        <v>4</v>
      </c>
      <c r="B9" s="51" t="s">
        <v>89</v>
      </c>
      <c r="C9" s="52">
        <v>62258157.769100003</v>
      </c>
      <c r="D9" s="52">
        <v>49694854.502700001</v>
      </c>
      <c r="E9" s="53">
        <f t="shared" si="0"/>
        <v>111953012.27180001</v>
      </c>
      <c r="H9" s="46"/>
      <c r="I9" s="46"/>
    </row>
    <row r="10" spans="1:9">
      <c r="A10" s="50">
        <v>5</v>
      </c>
      <c r="B10" s="51" t="s">
        <v>90</v>
      </c>
      <c r="C10" s="52">
        <v>74898649.689199999</v>
      </c>
      <c r="D10" s="52">
        <v>59784574.939800002</v>
      </c>
      <c r="E10" s="53">
        <f t="shared" si="0"/>
        <v>134683224.62900001</v>
      </c>
      <c r="H10" s="46"/>
      <c r="I10" s="46"/>
    </row>
    <row r="11" spans="1:9">
      <c r="A11" s="50">
        <v>6</v>
      </c>
      <c r="B11" s="51" t="s">
        <v>91</v>
      </c>
      <c r="C11" s="52">
        <v>55403712.158600003</v>
      </c>
      <c r="D11" s="52">
        <v>44223592.751400001</v>
      </c>
      <c r="E11" s="53">
        <f t="shared" si="0"/>
        <v>99627304.909999996</v>
      </c>
      <c r="H11" s="46"/>
      <c r="I11" s="46"/>
    </row>
    <row r="12" spans="1:9" ht="30" customHeight="1">
      <c r="A12" s="50">
        <v>7</v>
      </c>
      <c r="B12" s="51" t="s">
        <v>92</v>
      </c>
      <c r="C12" s="52">
        <v>70222325.834399998</v>
      </c>
      <c r="D12" s="52">
        <v>56051903.722099997</v>
      </c>
      <c r="E12" s="53">
        <f t="shared" si="0"/>
        <v>126274229.55649999</v>
      </c>
      <c r="H12" s="46"/>
      <c r="I12" s="46"/>
    </row>
    <row r="13" spans="1:9">
      <c r="A13" s="50">
        <v>8</v>
      </c>
      <c r="B13" s="51" t="s">
        <v>93</v>
      </c>
      <c r="C13" s="52">
        <v>77796273.180999994</v>
      </c>
      <c r="D13" s="52">
        <v>62097476.3006</v>
      </c>
      <c r="E13" s="53">
        <f t="shared" si="0"/>
        <v>139893749.48159999</v>
      </c>
      <c r="H13" s="46"/>
      <c r="I13" s="46"/>
    </row>
    <row r="14" spans="1:9">
      <c r="A14" s="50">
        <v>9</v>
      </c>
      <c r="B14" s="51" t="s">
        <v>94</v>
      </c>
      <c r="C14" s="52">
        <v>62965392.446199998</v>
      </c>
      <c r="D14" s="52">
        <v>50259373.685800001</v>
      </c>
      <c r="E14" s="53">
        <f t="shared" si="0"/>
        <v>113224766.132</v>
      </c>
      <c r="H14" s="46"/>
      <c r="I14" s="46"/>
    </row>
    <row r="15" spans="1:9">
      <c r="A15" s="50">
        <v>10</v>
      </c>
      <c r="B15" s="51" t="s">
        <v>95</v>
      </c>
      <c r="C15" s="52">
        <v>63577477.101000004</v>
      </c>
      <c r="D15" s="52">
        <v>50747943.520999998</v>
      </c>
      <c r="E15" s="53">
        <f t="shared" si="0"/>
        <v>114325420.62200001</v>
      </c>
      <c r="H15" s="46"/>
      <c r="I15" s="46"/>
    </row>
    <row r="16" spans="1:9">
      <c r="A16" s="50">
        <v>11</v>
      </c>
      <c r="B16" s="51" t="s">
        <v>96</v>
      </c>
      <c r="C16" s="52">
        <v>56018864.002599999</v>
      </c>
      <c r="D16" s="52">
        <v>44714610.836099997</v>
      </c>
      <c r="E16" s="53">
        <f t="shared" si="0"/>
        <v>100733474.8387</v>
      </c>
      <c r="H16" s="46"/>
      <c r="I16" s="46"/>
    </row>
    <row r="17" spans="1:9">
      <c r="A17" s="50">
        <v>12</v>
      </c>
      <c r="B17" s="51" t="s">
        <v>97</v>
      </c>
      <c r="C17" s="52">
        <v>58548690.993100002</v>
      </c>
      <c r="D17" s="52">
        <v>46733934.708099999</v>
      </c>
      <c r="E17" s="53">
        <f t="shared" si="0"/>
        <v>105282625.70120001</v>
      </c>
      <c r="H17" s="46"/>
      <c r="I17" s="46"/>
    </row>
    <row r="18" spans="1:9">
      <c r="A18" s="50">
        <v>13</v>
      </c>
      <c r="B18" s="51" t="s">
        <v>98</v>
      </c>
      <c r="C18" s="52">
        <v>55987252.884099998</v>
      </c>
      <c r="D18" s="52">
        <v>44689378.6417</v>
      </c>
      <c r="E18" s="53">
        <f t="shared" si="0"/>
        <v>100676631.52579999</v>
      </c>
      <c r="H18" s="46"/>
      <c r="I18" s="46"/>
    </row>
    <row r="19" spans="1:9">
      <c r="A19" s="50">
        <v>14</v>
      </c>
      <c r="B19" s="51" t="s">
        <v>99</v>
      </c>
      <c r="C19" s="52">
        <v>62970826.784699999</v>
      </c>
      <c r="D19" s="52">
        <v>50263711.409400001</v>
      </c>
      <c r="E19" s="53">
        <f t="shared" si="0"/>
        <v>113234538.19409999</v>
      </c>
      <c r="H19" s="46"/>
      <c r="I19" s="46"/>
    </row>
    <row r="20" spans="1:9">
      <c r="A20" s="50">
        <v>15</v>
      </c>
      <c r="B20" s="51" t="s">
        <v>100</v>
      </c>
      <c r="C20" s="52">
        <v>58979095.110200003</v>
      </c>
      <c r="D20" s="52">
        <v>47077485.990900002</v>
      </c>
      <c r="E20" s="53">
        <f t="shared" si="0"/>
        <v>106056581.1011</v>
      </c>
      <c r="H20" s="46"/>
      <c r="I20" s="46"/>
    </row>
    <row r="21" spans="1:9">
      <c r="A21" s="50">
        <v>16</v>
      </c>
      <c r="B21" s="51" t="s">
        <v>101</v>
      </c>
      <c r="C21" s="52">
        <v>65102563.762500003</v>
      </c>
      <c r="D21" s="52">
        <v>51965277.320500001</v>
      </c>
      <c r="E21" s="53">
        <f t="shared" si="0"/>
        <v>117067841.083</v>
      </c>
      <c r="H21" s="46"/>
      <c r="I21" s="46"/>
    </row>
    <row r="22" spans="1:9">
      <c r="A22" s="50">
        <v>17</v>
      </c>
      <c r="B22" s="51" t="s">
        <v>102</v>
      </c>
      <c r="C22" s="52">
        <v>70023846.514500007</v>
      </c>
      <c r="D22" s="52">
        <v>55893476.275899999</v>
      </c>
      <c r="E22" s="53">
        <f t="shared" si="0"/>
        <v>125917322.7904</v>
      </c>
      <c r="H22" s="46"/>
      <c r="I22" s="46"/>
    </row>
    <row r="23" spans="1:9">
      <c r="A23" s="50">
        <v>18</v>
      </c>
      <c r="B23" s="51" t="s">
        <v>103</v>
      </c>
      <c r="C23" s="52">
        <v>82041080.696199998</v>
      </c>
      <c r="D23" s="52">
        <v>65485708.452200003</v>
      </c>
      <c r="E23" s="53">
        <f t="shared" si="0"/>
        <v>147526789.14840001</v>
      </c>
      <c r="H23" s="46"/>
      <c r="I23" s="46"/>
    </row>
    <row r="24" spans="1:9">
      <c r="A24" s="50">
        <v>19</v>
      </c>
      <c r="B24" s="51" t="s">
        <v>104</v>
      </c>
      <c r="C24" s="52">
        <v>99319861.806199998</v>
      </c>
      <c r="D24" s="52">
        <v>79277740.597499996</v>
      </c>
      <c r="E24" s="53">
        <f t="shared" si="0"/>
        <v>178597602.40369999</v>
      </c>
      <c r="H24" s="46"/>
      <c r="I24" s="46"/>
    </row>
    <row r="25" spans="1:9">
      <c r="A25" s="50">
        <v>20</v>
      </c>
      <c r="B25" s="51" t="s">
        <v>105</v>
      </c>
      <c r="C25" s="52">
        <v>76970066.261199996</v>
      </c>
      <c r="D25" s="52">
        <v>61437992.7223</v>
      </c>
      <c r="E25" s="53">
        <f t="shared" si="0"/>
        <v>138408058.9835</v>
      </c>
      <c r="H25" s="46"/>
      <c r="I25" s="46"/>
    </row>
    <row r="26" spans="1:9">
      <c r="A26" s="50">
        <v>21</v>
      </c>
      <c r="B26" s="51" t="s">
        <v>106</v>
      </c>
      <c r="C26" s="52">
        <v>66117670.925899997</v>
      </c>
      <c r="D26" s="52">
        <v>52775542.265699998</v>
      </c>
      <c r="E26" s="53">
        <f t="shared" si="0"/>
        <v>118893213.19159999</v>
      </c>
      <c r="H26" s="46"/>
      <c r="I26" s="46"/>
    </row>
    <row r="27" spans="1:9">
      <c r="A27" s="50">
        <v>22</v>
      </c>
      <c r="B27" s="51" t="s">
        <v>107</v>
      </c>
      <c r="C27" s="52">
        <v>69205241.169</v>
      </c>
      <c r="D27" s="52">
        <v>55240060.3222</v>
      </c>
      <c r="E27" s="53">
        <f t="shared" si="0"/>
        <v>124445301.4912</v>
      </c>
      <c r="H27" s="46"/>
      <c r="I27" s="46"/>
    </row>
    <row r="28" spans="1:9">
      <c r="A28" s="50">
        <v>23</v>
      </c>
      <c r="B28" s="51" t="s">
        <v>108</v>
      </c>
      <c r="C28" s="52">
        <v>55737640.073399998</v>
      </c>
      <c r="D28" s="52">
        <v>44490136.1206</v>
      </c>
      <c r="E28" s="53">
        <f t="shared" si="0"/>
        <v>100227776.19400001</v>
      </c>
      <c r="H28" s="46"/>
      <c r="I28" s="46"/>
    </row>
    <row r="29" spans="1:9">
      <c r="A29" s="50">
        <v>24</v>
      </c>
      <c r="B29" s="51" t="s">
        <v>109</v>
      </c>
      <c r="C29" s="52">
        <v>83882066.4648</v>
      </c>
      <c r="D29" s="52">
        <v>66955194.912900001</v>
      </c>
      <c r="E29" s="53">
        <f t="shared" si="0"/>
        <v>150837261.3777</v>
      </c>
      <c r="H29" s="46"/>
      <c r="I29" s="46"/>
    </row>
    <row r="30" spans="1:9">
      <c r="A30" s="50">
        <v>25</v>
      </c>
      <c r="B30" s="51" t="s">
        <v>110</v>
      </c>
      <c r="C30" s="52">
        <v>57744314.882600002</v>
      </c>
      <c r="D30" s="52">
        <v>46091876.6193</v>
      </c>
      <c r="E30" s="53">
        <f t="shared" si="0"/>
        <v>103836191.5019</v>
      </c>
      <c r="H30" s="46"/>
      <c r="I30" s="46"/>
    </row>
    <row r="31" spans="1:9">
      <c r="A31" s="50">
        <v>26</v>
      </c>
      <c r="B31" s="51" t="s">
        <v>111</v>
      </c>
      <c r="C31" s="52">
        <v>74170001.457800001</v>
      </c>
      <c r="D31" s="52">
        <v>59202963.322300002</v>
      </c>
      <c r="E31" s="53">
        <f t="shared" si="0"/>
        <v>133372964.7801</v>
      </c>
      <c r="H31" s="46"/>
      <c r="I31" s="46"/>
    </row>
    <row r="32" spans="1:9">
      <c r="A32" s="50">
        <v>27</v>
      </c>
      <c r="B32" s="51" t="s">
        <v>112</v>
      </c>
      <c r="C32" s="52">
        <v>58173182.011100002</v>
      </c>
      <c r="D32" s="52">
        <v>46434201.068499997</v>
      </c>
      <c r="E32" s="53">
        <f t="shared" si="0"/>
        <v>104607383.07960001</v>
      </c>
      <c r="H32" s="46"/>
      <c r="I32" s="46"/>
    </row>
    <row r="33" spans="1:9">
      <c r="A33" s="50">
        <v>28</v>
      </c>
      <c r="B33" s="51" t="s">
        <v>113</v>
      </c>
      <c r="C33" s="52">
        <v>58288429.599600002</v>
      </c>
      <c r="D33" s="52">
        <v>46526192.420900002</v>
      </c>
      <c r="E33" s="53">
        <f t="shared" si="0"/>
        <v>104814622.0205</v>
      </c>
      <c r="H33" s="46"/>
      <c r="I33" s="46"/>
    </row>
    <row r="34" spans="1:9">
      <c r="A34" s="50">
        <v>29</v>
      </c>
      <c r="B34" s="51" t="s">
        <v>114</v>
      </c>
      <c r="C34" s="52">
        <v>57106751.954999998</v>
      </c>
      <c r="D34" s="52">
        <v>45582969.866499998</v>
      </c>
      <c r="E34" s="53">
        <f t="shared" si="0"/>
        <v>102689721.8215</v>
      </c>
      <c r="H34" s="46"/>
      <c r="I34" s="46"/>
    </row>
    <row r="35" spans="1:9">
      <c r="A35" s="50">
        <v>30</v>
      </c>
      <c r="B35" s="51" t="s">
        <v>115</v>
      </c>
      <c r="C35" s="52">
        <v>70230084.565200001</v>
      </c>
      <c r="D35" s="52">
        <v>56058096.789700001</v>
      </c>
      <c r="E35" s="53">
        <f t="shared" si="0"/>
        <v>126288181.3549</v>
      </c>
      <c r="H35" s="46"/>
      <c r="I35" s="46"/>
    </row>
    <row r="36" spans="1:9">
      <c r="A36" s="50">
        <v>31</v>
      </c>
      <c r="B36" s="51" t="s">
        <v>116</v>
      </c>
      <c r="C36" s="52">
        <v>65386523.0845</v>
      </c>
      <c r="D36" s="52">
        <v>52191935.443599999</v>
      </c>
      <c r="E36" s="53">
        <f t="shared" si="0"/>
        <v>117578458.5281</v>
      </c>
      <c r="H36" s="46"/>
      <c r="I36" s="46"/>
    </row>
    <row r="37" spans="1:9">
      <c r="A37" s="50">
        <v>32</v>
      </c>
      <c r="B37" s="51" t="s">
        <v>117</v>
      </c>
      <c r="C37" s="52">
        <v>67528806.366600007</v>
      </c>
      <c r="D37" s="52">
        <v>53901919.481200002</v>
      </c>
      <c r="E37" s="53">
        <f t="shared" si="0"/>
        <v>121430725.84780002</v>
      </c>
      <c r="H37" s="46"/>
      <c r="I37" s="46"/>
    </row>
    <row r="38" spans="1:9">
      <c r="A38" s="50">
        <v>33</v>
      </c>
      <c r="B38" s="51" t="s">
        <v>118</v>
      </c>
      <c r="C38" s="52">
        <v>69008309.658000007</v>
      </c>
      <c r="D38" s="52">
        <v>55082868.347199999</v>
      </c>
      <c r="E38" s="53">
        <f t="shared" si="0"/>
        <v>124091178.0052</v>
      </c>
      <c r="H38" s="46"/>
      <c r="I38" s="46"/>
    </row>
    <row r="39" spans="1:9">
      <c r="A39" s="50">
        <v>34</v>
      </c>
      <c r="B39" s="51" t="s">
        <v>119</v>
      </c>
      <c r="C39" s="52">
        <v>60316145.8715</v>
      </c>
      <c r="D39" s="52">
        <v>48144728.348099999</v>
      </c>
      <c r="E39" s="53">
        <f t="shared" si="0"/>
        <v>108460874.21959999</v>
      </c>
      <c r="H39" s="46"/>
      <c r="I39" s="46"/>
    </row>
    <row r="40" spans="1:9">
      <c r="A40" s="50">
        <v>35</v>
      </c>
      <c r="B40" s="51" t="s">
        <v>120</v>
      </c>
      <c r="C40" s="52">
        <v>62178203.640600003</v>
      </c>
      <c r="D40" s="52">
        <v>49631034.6127</v>
      </c>
      <c r="E40" s="53">
        <f t="shared" si="0"/>
        <v>111809238.25330001</v>
      </c>
      <c r="H40" s="46"/>
      <c r="I40" s="46"/>
    </row>
    <row r="41" spans="1:9">
      <c r="A41" s="50">
        <v>36</v>
      </c>
      <c r="B41" s="51" t="s">
        <v>121</v>
      </c>
      <c r="C41" s="52">
        <v>62310625.058700003</v>
      </c>
      <c r="D41" s="52">
        <v>49736734.2245</v>
      </c>
      <c r="E41" s="53">
        <f t="shared" si="0"/>
        <v>112047359.2832</v>
      </c>
      <c r="H41" s="46"/>
      <c r="I41" s="46"/>
    </row>
    <row r="42" spans="1:9">
      <c r="A42" s="195" t="s">
        <v>27</v>
      </c>
      <c r="B42" s="196"/>
      <c r="C42" s="38">
        <f>SUM(C6:C41)</f>
        <v>2374430405.9158006</v>
      </c>
      <c r="D42" s="38">
        <f t="shared" ref="D42:E42" si="1">SUM(D6:D41)</f>
        <v>1895285337.3270998</v>
      </c>
      <c r="E42" s="38">
        <f t="shared" si="1"/>
        <v>4269715743.2428989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7"/>
  <sheetViews>
    <sheetView topLeftCell="A4" zoomScale="96" zoomScaleNormal="96" workbookViewId="0">
      <selection activeCell="B10" sqref="B10"/>
    </sheetView>
  </sheetViews>
  <sheetFormatPr defaultColWidth="8.88671875" defaultRowHeight="18"/>
  <cols>
    <col min="1" max="1" width="8.88671875" style="28"/>
    <col min="2" max="2" width="19.6640625" style="28" customWidth="1"/>
    <col min="3" max="3" width="24.88671875" style="28" customWidth="1"/>
    <col min="4" max="4" width="23.33203125" style="28" customWidth="1"/>
    <col min="5" max="5" width="24.88671875" style="28" customWidth="1"/>
    <col min="6" max="6" width="23.88671875" style="28" customWidth="1"/>
    <col min="7" max="8" width="25.44140625" style="28" customWidth="1"/>
    <col min="9" max="9" width="24.6640625" style="28" customWidth="1"/>
    <col min="10" max="10" width="26.33203125" style="28" customWidth="1"/>
    <col min="11" max="11" width="27.33203125" style="28" customWidth="1"/>
    <col min="12" max="12" width="8.88671875" style="28"/>
    <col min="13" max="13" width="23.88671875" style="28" customWidth="1"/>
    <col min="14" max="14" width="8.88671875" style="28" customWidth="1"/>
    <col min="15" max="16384" width="8.88671875" style="28"/>
  </cols>
  <sheetData>
    <row r="1" spans="1:13">
      <c r="A1" s="195" t="s">
        <v>17</v>
      </c>
      <c r="B1" s="197"/>
      <c r="C1" s="197"/>
      <c r="D1" s="197"/>
      <c r="E1" s="197"/>
      <c r="F1" s="197"/>
      <c r="G1" s="197"/>
      <c r="H1" s="197"/>
      <c r="I1" s="197"/>
      <c r="J1" s="197"/>
      <c r="K1" s="196"/>
    </row>
    <row r="2" spans="1:13">
      <c r="A2" s="195" t="s">
        <v>63</v>
      </c>
      <c r="B2" s="197"/>
      <c r="C2" s="197"/>
      <c r="D2" s="197"/>
      <c r="E2" s="197"/>
      <c r="F2" s="197"/>
      <c r="G2" s="197"/>
      <c r="H2" s="197"/>
      <c r="I2" s="197"/>
      <c r="J2" s="197"/>
      <c r="K2" s="196"/>
    </row>
    <row r="3" spans="1:13" ht="33" customHeight="1">
      <c r="A3" s="198" t="s">
        <v>949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</row>
    <row r="4" spans="1:13" ht="33" customHeight="1">
      <c r="A4" s="29"/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 t="s">
        <v>950</v>
      </c>
      <c r="J4" s="29">
        <v>9</v>
      </c>
      <c r="K4" s="29" t="s">
        <v>951</v>
      </c>
    </row>
    <row r="5" spans="1:13" ht="55.5" customHeight="1">
      <c r="A5" s="30" t="s">
        <v>21</v>
      </c>
      <c r="B5" s="30" t="s">
        <v>129</v>
      </c>
      <c r="C5" s="31" t="s">
        <v>49</v>
      </c>
      <c r="D5" s="32" t="s">
        <v>127</v>
      </c>
      <c r="E5" s="31" t="s">
        <v>24</v>
      </c>
      <c r="F5" s="31" t="s">
        <v>25</v>
      </c>
      <c r="G5" s="31" t="s">
        <v>948</v>
      </c>
      <c r="H5" s="33" t="s">
        <v>77</v>
      </c>
      <c r="I5" s="41" t="s">
        <v>78</v>
      </c>
      <c r="J5" s="42" t="s">
        <v>952</v>
      </c>
      <c r="K5" s="13" t="s">
        <v>27</v>
      </c>
      <c r="M5" s="39"/>
    </row>
    <row r="6" spans="1:13">
      <c r="A6" s="30"/>
      <c r="B6" s="30"/>
      <c r="C6" s="144" t="s">
        <v>28</v>
      </c>
      <c r="D6" s="144" t="s">
        <v>28</v>
      </c>
      <c r="E6" s="144" t="s">
        <v>28</v>
      </c>
      <c r="F6" s="144" t="s">
        <v>28</v>
      </c>
      <c r="G6" s="144" t="s">
        <v>28</v>
      </c>
      <c r="H6" s="144" t="s">
        <v>28</v>
      </c>
      <c r="I6" s="144" t="s">
        <v>28</v>
      </c>
      <c r="J6" s="144" t="s">
        <v>28</v>
      </c>
      <c r="K6" s="144" t="s">
        <v>28</v>
      </c>
    </row>
    <row r="7" spans="1:13">
      <c r="A7" s="34">
        <v>1</v>
      </c>
      <c r="B7" s="35" t="s">
        <v>86</v>
      </c>
      <c r="C7" s="36">
        <v>1369002196.4482</v>
      </c>
      <c r="D7" s="36">
        <v>0</v>
      </c>
      <c r="E7" s="36">
        <v>1092746194.3004999</v>
      </c>
      <c r="F7" s="36">
        <v>136904504.42359999</v>
      </c>
      <c r="G7" s="36">
        <v>73852451.722200006</v>
      </c>
      <c r="H7" s="37">
        <f>G7/2</f>
        <v>36926225.861100003</v>
      </c>
      <c r="I7" s="37">
        <f>H7</f>
        <v>36926225.861100003</v>
      </c>
      <c r="J7" s="36">
        <v>2772826612.2273998</v>
      </c>
      <c r="K7" s="43">
        <f>C7+D7+E7+F7+I7+J7</f>
        <v>5408405733.2608004</v>
      </c>
      <c r="M7" s="44"/>
    </row>
    <row r="8" spans="1:13">
      <c r="A8" s="34">
        <v>2</v>
      </c>
      <c r="B8" s="35" t="s">
        <v>87</v>
      </c>
      <c r="C8" s="36">
        <v>1726799786.99</v>
      </c>
      <c r="D8" s="36">
        <v>0</v>
      </c>
      <c r="E8" s="36">
        <v>1378342489.4777999</v>
      </c>
      <c r="F8" s="36">
        <v>141835729.44389999</v>
      </c>
      <c r="G8" s="36">
        <v>93154268.294</v>
      </c>
      <c r="H8" s="36">
        <v>0</v>
      </c>
      <c r="I8" s="45">
        <f>G8</f>
        <v>93154268.294</v>
      </c>
      <c r="J8" s="36">
        <v>3348993797.6448998</v>
      </c>
      <c r="K8" s="43">
        <f t="shared" ref="K8:K43" si="0">C8+D8+E8+F8+I8+J8</f>
        <v>6689126071.8506002</v>
      </c>
    </row>
    <row r="9" spans="1:13">
      <c r="A9" s="34">
        <v>3</v>
      </c>
      <c r="B9" s="35" t="s">
        <v>88</v>
      </c>
      <c r="C9" s="36">
        <v>2299995844.7621999</v>
      </c>
      <c r="D9" s="36">
        <v>0</v>
      </c>
      <c r="E9" s="36">
        <v>1835871200.7859001</v>
      </c>
      <c r="F9" s="36">
        <v>194676512.66339999</v>
      </c>
      <c r="G9" s="36">
        <v>124076011.3664</v>
      </c>
      <c r="H9" s="37">
        <f>G9/2</f>
        <v>62038005.683200002</v>
      </c>
      <c r="I9" s="37">
        <f t="shared" ref="I9:I38" si="1">H9</f>
        <v>62038005.683200002</v>
      </c>
      <c r="J9" s="36">
        <v>4672109532.3827</v>
      </c>
      <c r="K9" s="43">
        <f t="shared" si="0"/>
        <v>9064691096.277401</v>
      </c>
    </row>
    <row r="10" spans="1:13">
      <c r="A10" s="34">
        <v>4</v>
      </c>
      <c r="B10" s="35" t="s">
        <v>89</v>
      </c>
      <c r="C10" s="36">
        <v>1736131596.1136999</v>
      </c>
      <c r="D10" s="36">
        <v>0</v>
      </c>
      <c r="E10" s="36">
        <v>1385791198.4219999</v>
      </c>
      <c r="F10" s="36">
        <v>197929471.38249999</v>
      </c>
      <c r="G10" s="36">
        <v>93657683.836099997</v>
      </c>
      <c r="H10" s="36">
        <v>0</v>
      </c>
      <c r="I10" s="45">
        <f>G10</f>
        <v>93657683.836099997</v>
      </c>
      <c r="J10" s="36">
        <v>3869089710.1638999</v>
      </c>
      <c r="K10" s="43">
        <f t="shared" si="0"/>
        <v>7282599659.9181995</v>
      </c>
    </row>
    <row r="11" spans="1:13">
      <c r="A11" s="34">
        <v>5</v>
      </c>
      <c r="B11" s="35" t="s">
        <v>90</v>
      </c>
      <c r="C11" s="36">
        <v>1970852920.3835001</v>
      </c>
      <c r="D11" s="36">
        <v>0</v>
      </c>
      <c r="E11" s="36">
        <v>1573147241.0072999</v>
      </c>
      <c r="F11" s="36">
        <v>155127700.19350001</v>
      </c>
      <c r="G11" s="36">
        <v>106320004.8417</v>
      </c>
      <c r="H11" s="36">
        <v>0</v>
      </c>
      <c r="I11" s="45">
        <f>G11</f>
        <v>106320004.8417</v>
      </c>
      <c r="J11" s="36">
        <v>3761629304.0114999</v>
      </c>
      <c r="K11" s="43">
        <f t="shared" si="0"/>
        <v>7567077170.4375</v>
      </c>
    </row>
    <row r="12" spans="1:13">
      <c r="A12" s="34">
        <v>6</v>
      </c>
      <c r="B12" s="35" t="s">
        <v>91</v>
      </c>
      <c r="C12" s="36">
        <v>802209278.38170004</v>
      </c>
      <c r="D12" s="36">
        <v>0</v>
      </c>
      <c r="E12" s="36">
        <v>640328509.5223</v>
      </c>
      <c r="F12" s="36">
        <v>66051105.700999998</v>
      </c>
      <c r="G12" s="36">
        <v>43276133.637000002</v>
      </c>
      <c r="H12" s="37">
        <f>G12/2</f>
        <v>21638066.818500001</v>
      </c>
      <c r="I12" s="37">
        <f t="shared" si="1"/>
        <v>21638066.818500001</v>
      </c>
      <c r="J12" s="36">
        <v>1729237749.8455999</v>
      </c>
      <c r="K12" s="43">
        <f t="shared" si="0"/>
        <v>3259464710.2691002</v>
      </c>
    </row>
    <row r="13" spans="1:13">
      <c r="A13" s="34">
        <v>7</v>
      </c>
      <c r="B13" s="35" t="s">
        <v>92</v>
      </c>
      <c r="C13" s="36">
        <v>2144593003.7901001</v>
      </c>
      <c r="D13" s="36">
        <v>0</v>
      </c>
      <c r="E13" s="36">
        <v>1711827672.2241001</v>
      </c>
      <c r="F13" s="36">
        <v>164949854.89750001</v>
      </c>
      <c r="G13" s="36">
        <v>115692620.2806</v>
      </c>
      <c r="H13" s="37">
        <f>G13/2</f>
        <v>57846310.140299998</v>
      </c>
      <c r="I13" s="37">
        <f t="shared" si="1"/>
        <v>57846310.140299998</v>
      </c>
      <c r="J13" s="36">
        <v>3916572070.0005999</v>
      </c>
      <c r="K13" s="43">
        <f t="shared" si="0"/>
        <v>7995788911.0525999</v>
      </c>
    </row>
    <row r="14" spans="1:13">
      <c r="A14" s="34">
        <v>8</v>
      </c>
      <c r="B14" s="35" t="s">
        <v>93</v>
      </c>
      <c r="C14" s="36">
        <v>2328385318.849</v>
      </c>
      <c r="D14" s="36">
        <v>0</v>
      </c>
      <c r="E14" s="36">
        <v>1858531858.1947999</v>
      </c>
      <c r="F14" s="36">
        <v>180942628.7784</v>
      </c>
      <c r="G14" s="36">
        <v>125607515.3115</v>
      </c>
      <c r="H14" s="36">
        <v>0</v>
      </c>
      <c r="I14" s="45">
        <f>G14</f>
        <v>125607515.3115</v>
      </c>
      <c r="J14" s="36">
        <v>4370108772.4196997</v>
      </c>
      <c r="K14" s="43">
        <f t="shared" si="0"/>
        <v>8863576093.5533981</v>
      </c>
    </row>
    <row r="15" spans="1:13">
      <c r="A15" s="34">
        <v>9</v>
      </c>
      <c r="B15" s="35" t="s">
        <v>94</v>
      </c>
      <c r="C15" s="36">
        <v>1501036680.457</v>
      </c>
      <c r="D15" s="36">
        <v>0</v>
      </c>
      <c r="E15" s="36">
        <v>1198136952.8339</v>
      </c>
      <c r="F15" s="36">
        <v>127649740.98559999</v>
      </c>
      <c r="G15" s="36">
        <v>80975208.998600006</v>
      </c>
      <c r="H15" s="37">
        <f>G15/2</f>
        <v>40487604.499300003</v>
      </c>
      <c r="I15" s="37">
        <f t="shared" si="1"/>
        <v>40487604.499300003</v>
      </c>
      <c r="J15" s="36">
        <v>2891636990.3386998</v>
      </c>
      <c r="K15" s="43">
        <f t="shared" si="0"/>
        <v>5758947969.1145</v>
      </c>
    </row>
    <row r="16" spans="1:13">
      <c r="A16" s="34">
        <v>10</v>
      </c>
      <c r="B16" s="35" t="s">
        <v>95</v>
      </c>
      <c r="C16" s="36">
        <v>1923363224.3741</v>
      </c>
      <c r="D16" s="36">
        <v>0</v>
      </c>
      <c r="E16" s="36">
        <v>1535240665.8987</v>
      </c>
      <c r="F16" s="36">
        <v>211159669.07260001</v>
      </c>
      <c r="G16" s="36">
        <v>103758116.70829999</v>
      </c>
      <c r="H16" s="37">
        <f>G16/2</f>
        <v>51879058.354149997</v>
      </c>
      <c r="I16" s="37">
        <f t="shared" si="1"/>
        <v>51879058.354149997</v>
      </c>
      <c r="J16" s="36">
        <v>4443425091.8915997</v>
      </c>
      <c r="K16" s="43">
        <f t="shared" si="0"/>
        <v>8165067709.5911493</v>
      </c>
    </row>
    <row r="17" spans="1:11">
      <c r="A17" s="34">
        <v>11</v>
      </c>
      <c r="B17" s="35" t="s">
        <v>96</v>
      </c>
      <c r="C17" s="36">
        <v>1110370198.3443</v>
      </c>
      <c r="D17" s="36">
        <f>-11436813.0427</f>
        <v>-11436813.0427</v>
      </c>
      <c r="E17" s="36">
        <v>886304500.93739998</v>
      </c>
      <c r="F17" s="36">
        <v>93354848.092299998</v>
      </c>
      <c r="G17" s="36">
        <v>59900240.978299998</v>
      </c>
      <c r="H17" s="36">
        <v>0</v>
      </c>
      <c r="I17" s="45">
        <f>G17</f>
        <v>59900240.978299998</v>
      </c>
      <c r="J17" s="36">
        <v>2247565562.3221002</v>
      </c>
      <c r="K17" s="43">
        <f t="shared" si="0"/>
        <v>4386058537.6317005</v>
      </c>
    </row>
    <row r="18" spans="1:11">
      <c r="A18" s="34">
        <v>12</v>
      </c>
      <c r="B18" s="35" t="s">
        <v>97</v>
      </c>
      <c r="C18" s="36">
        <v>1471633195.3989</v>
      </c>
      <c r="D18" s="36">
        <v>0</v>
      </c>
      <c r="E18" s="36">
        <v>1174666905.4665</v>
      </c>
      <c r="F18" s="36">
        <v>166219574.18290001</v>
      </c>
      <c r="G18" s="36">
        <v>79389003.025999993</v>
      </c>
      <c r="H18" s="37">
        <f>G18/2</f>
        <v>39694501.512999997</v>
      </c>
      <c r="I18" s="37">
        <f t="shared" si="1"/>
        <v>39694501.512999997</v>
      </c>
      <c r="J18" s="36">
        <v>3354786718.9310999</v>
      </c>
      <c r="K18" s="43">
        <f t="shared" si="0"/>
        <v>6207000895.4924002</v>
      </c>
    </row>
    <row r="19" spans="1:11">
      <c r="A19" s="34">
        <v>13</v>
      </c>
      <c r="B19" s="35" t="s">
        <v>98</v>
      </c>
      <c r="C19" s="36">
        <v>1168530124.9672</v>
      </c>
      <c r="D19" s="36">
        <v>0</v>
      </c>
      <c r="E19" s="36">
        <v>932728121.47179997</v>
      </c>
      <c r="F19" s="36">
        <v>110339613.4156</v>
      </c>
      <c r="G19" s="36">
        <v>63037747.392800003</v>
      </c>
      <c r="H19" s="36">
        <v>0</v>
      </c>
      <c r="I19" s="45">
        <f>G19</f>
        <v>63037747.392800003</v>
      </c>
      <c r="J19" s="36">
        <v>2537973606.4963999</v>
      </c>
      <c r="K19" s="43">
        <f t="shared" si="0"/>
        <v>4812609213.7437992</v>
      </c>
    </row>
    <row r="20" spans="1:11">
      <c r="A20" s="34">
        <v>14</v>
      </c>
      <c r="B20" s="35" t="s">
        <v>99</v>
      </c>
      <c r="C20" s="36">
        <v>1495201205.299</v>
      </c>
      <c r="D20" s="36">
        <v>0</v>
      </c>
      <c r="E20" s="36">
        <v>1193479039.7293999</v>
      </c>
      <c r="F20" s="36">
        <v>143781721.76280001</v>
      </c>
      <c r="G20" s="36">
        <v>80660407.350799993</v>
      </c>
      <c r="H20" s="36">
        <v>0</v>
      </c>
      <c r="I20" s="45">
        <f>G20</f>
        <v>80660407.350799993</v>
      </c>
      <c r="J20" s="36">
        <v>3467202837.8091998</v>
      </c>
      <c r="K20" s="43">
        <f t="shared" si="0"/>
        <v>6380325211.9512005</v>
      </c>
    </row>
    <row r="21" spans="1:11">
      <c r="A21" s="34">
        <v>15</v>
      </c>
      <c r="B21" s="35" t="s">
        <v>100</v>
      </c>
      <c r="C21" s="36">
        <v>1024512910.1593</v>
      </c>
      <c r="D21" s="36">
        <v>0</v>
      </c>
      <c r="E21" s="36">
        <v>817772671.58000004</v>
      </c>
      <c r="F21" s="36">
        <v>85786177.569800004</v>
      </c>
      <c r="G21" s="36">
        <v>55268567.452100001</v>
      </c>
      <c r="H21" s="36">
        <v>0</v>
      </c>
      <c r="I21" s="45">
        <f>G21</f>
        <v>55268567.452100001</v>
      </c>
      <c r="J21" s="36">
        <v>2091409146.6905999</v>
      </c>
      <c r="K21" s="43">
        <f t="shared" si="0"/>
        <v>4074749473.4517999</v>
      </c>
    </row>
    <row r="22" spans="1:11">
      <c r="A22" s="34">
        <v>16</v>
      </c>
      <c r="B22" s="35" t="s">
        <v>101</v>
      </c>
      <c r="C22" s="36">
        <v>2003902219.8311</v>
      </c>
      <c r="D22" s="36">
        <v>0</v>
      </c>
      <c r="E22" s="36">
        <v>1599527400.4324999</v>
      </c>
      <c r="F22" s="36">
        <v>190591406.03009999</v>
      </c>
      <c r="G22" s="36">
        <v>108102888.6081</v>
      </c>
      <c r="H22" s="37">
        <f>G22/2</f>
        <v>54051444.304049999</v>
      </c>
      <c r="I22" s="37">
        <f t="shared" si="1"/>
        <v>54051444.304049999</v>
      </c>
      <c r="J22" s="36">
        <v>4174626013.0619998</v>
      </c>
      <c r="K22" s="43">
        <f t="shared" si="0"/>
        <v>8022698483.65975</v>
      </c>
    </row>
    <row r="23" spans="1:11">
      <c r="A23" s="34">
        <v>17</v>
      </c>
      <c r="B23" s="35" t="s">
        <v>102</v>
      </c>
      <c r="C23" s="36">
        <v>2105287955.7072001</v>
      </c>
      <c r="D23" s="36">
        <v>0</v>
      </c>
      <c r="E23" s="36">
        <v>1680454134.7514</v>
      </c>
      <c r="F23" s="36">
        <v>176130564.75979999</v>
      </c>
      <c r="G23" s="36">
        <v>113572262.7138</v>
      </c>
      <c r="H23" s="36">
        <v>0</v>
      </c>
      <c r="I23" s="45">
        <f>G23</f>
        <v>113572262.7138</v>
      </c>
      <c r="J23" s="36">
        <v>4436447931.3882999</v>
      </c>
      <c r="K23" s="43">
        <f t="shared" si="0"/>
        <v>8511892849.3204994</v>
      </c>
    </row>
    <row r="24" spans="1:11">
      <c r="A24" s="34">
        <v>18</v>
      </c>
      <c r="B24" s="35" t="s">
        <v>103</v>
      </c>
      <c r="C24" s="36">
        <v>2367595655.9864998</v>
      </c>
      <c r="D24" s="36">
        <v>0</v>
      </c>
      <c r="E24" s="36">
        <v>1889829796.7923</v>
      </c>
      <c r="F24" s="36">
        <v>208144430.63339999</v>
      </c>
      <c r="G24" s="36">
        <v>127722763.58329999</v>
      </c>
      <c r="H24" s="36">
        <v>0</v>
      </c>
      <c r="I24" s="45">
        <f>G24</f>
        <v>127722763.58329999</v>
      </c>
      <c r="J24" s="36">
        <v>4659613759.4511003</v>
      </c>
      <c r="K24" s="43">
        <f t="shared" si="0"/>
        <v>9252906406.4466</v>
      </c>
    </row>
    <row r="25" spans="1:11">
      <c r="A25" s="34">
        <v>19</v>
      </c>
      <c r="B25" s="35" t="s">
        <v>104</v>
      </c>
      <c r="C25" s="36">
        <v>3769415200.8418999</v>
      </c>
      <c r="D25" s="36">
        <f>-512664445.0402</f>
        <v>-512664445.0402</v>
      </c>
      <c r="E25" s="36">
        <v>3008771005.7336998</v>
      </c>
      <c r="F25" s="36">
        <v>348569949.29210001</v>
      </c>
      <c r="G25" s="36">
        <v>203345586.19780001</v>
      </c>
      <c r="H25" s="36">
        <v>0</v>
      </c>
      <c r="I25" s="45">
        <f>G25</f>
        <v>203345586.19780001</v>
      </c>
      <c r="J25" s="36">
        <v>8313957789.7497997</v>
      </c>
      <c r="K25" s="43">
        <f t="shared" si="0"/>
        <v>15131395086.775099</v>
      </c>
    </row>
    <row r="26" spans="1:11">
      <c r="A26" s="34">
        <v>20</v>
      </c>
      <c r="B26" s="35" t="s">
        <v>105</v>
      </c>
      <c r="C26" s="36">
        <v>2869719953.2437</v>
      </c>
      <c r="D26" s="36">
        <v>0</v>
      </c>
      <c r="E26" s="36">
        <v>2290628580.2546</v>
      </c>
      <c r="F26" s="36">
        <v>230263442.54249999</v>
      </c>
      <c r="G26" s="36">
        <v>154810456.00529999</v>
      </c>
      <c r="H26" s="36">
        <v>0</v>
      </c>
      <c r="I26" s="45">
        <f>G26</f>
        <v>154810456.00529999</v>
      </c>
      <c r="J26" s="36">
        <v>5693187155.2087002</v>
      </c>
      <c r="K26" s="43">
        <f t="shared" si="0"/>
        <v>11238609587.254799</v>
      </c>
    </row>
    <row r="27" spans="1:11">
      <c r="A27" s="34">
        <v>21</v>
      </c>
      <c r="B27" s="35" t="s">
        <v>106</v>
      </c>
      <c r="C27" s="36">
        <v>1811101323.757</v>
      </c>
      <c r="D27" s="36">
        <v>0</v>
      </c>
      <c r="E27" s="36">
        <v>1445632508.2332001</v>
      </c>
      <c r="F27" s="36">
        <v>138808657.85969999</v>
      </c>
      <c r="G27" s="36">
        <v>97702014.959999993</v>
      </c>
      <c r="H27" s="37">
        <f>G27/2</f>
        <v>48851007.479999997</v>
      </c>
      <c r="I27" s="37">
        <f t="shared" si="1"/>
        <v>48851007.479999997</v>
      </c>
      <c r="J27" s="36">
        <v>3314053941.3270998</v>
      </c>
      <c r="K27" s="43">
        <f t="shared" si="0"/>
        <v>6758447438.6569996</v>
      </c>
    </row>
    <row r="28" spans="1:11">
      <c r="A28" s="34">
        <v>22</v>
      </c>
      <c r="B28" s="35" t="s">
        <v>107</v>
      </c>
      <c r="C28" s="36">
        <v>1871905878.5854001</v>
      </c>
      <c r="D28" s="36">
        <v>0</v>
      </c>
      <c r="E28" s="36">
        <v>1494167087.6935999</v>
      </c>
      <c r="F28" s="36">
        <v>144803789.83450001</v>
      </c>
      <c r="G28" s="36">
        <v>100982188.9883</v>
      </c>
      <c r="H28" s="37">
        <f>G28/2</f>
        <v>50491094.494149998</v>
      </c>
      <c r="I28" s="37">
        <f t="shared" si="1"/>
        <v>50491094.494149998</v>
      </c>
      <c r="J28" s="36">
        <v>3364115505.7666998</v>
      </c>
      <c r="K28" s="43">
        <f t="shared" si="0"/>
        <v>6925483356.3743496</v>
      </c>
    </row>
    <row r="29" spans="1:11">
      <c r="A29" s="34">
        <v>23</v>
      </c>
      <c r="B29" s="35" t="s">
        <v>108</v>
      </c>
      <c r="C29" s="36">
        <v>1324569481.7309999</v>
      </c>
      <c r="D29" s="36">
        <v>0</v>
      </c>
      <c r="E29" s="36">
        <v>1057279720.9556</v>
      </c>
      <c r="F29" s="36">
        <v>117408583.2542</v>
      </c>
      <c r="G29" s="36">
        <v>71455476.080300003</v>
      </c>
      <c r="H29" s="37">
        <f>G29/2</f>
        <v>35727738.040150002</v>
      </c>
      <c r="I29" s="37">
        <f t="shared" si="1"/>
        <v>35727738.040150002</v>
      </c>
      <c r="J29" s="36">
        <v>2622282284.152</v>
      </c>
      <c r="K29" s="43">
        <f t="shared" si="0"/>
        <v>5157267808.1329498</v>
      </c>
    </row>
    <row r="30" spans="1:11">
      <c r="A30" s="34">
        <v>24</v>
      </c>
      <c r="B30" s="35" t="s">
        <v>109</v>
      </c>
      <c r="C30" s="36">
        <v>2256399063.0239</v>
      </c>
      <c r="D30" s="36">
        <v>0</v>
      </c>
      <c r="E30" s="36">
        <v>1801071974.4201</v>
      </c>
      <c r="F30" s="36">
        <v>516599007.63849998</v>
      </c>
      <c r="G30" s="36">
        <v>121724131.1231</v>
      </c>
      <c r="H30" s="36">
        <v>0</v>
      </c>
      <c r="I30" s="45">
        <f>G30</f>
        <v>121724131.1231</v>
      </c>
      <c r="J30" s="36">
        <v>23257336972.712101</v>
      </c>
      <c r="K30" s="43">
        <f t="shared" si="0"/>
        <v>27953131148.917702</v>
      </c>
    </row>
    <row r="31" spans="1:11">
      <c r="A31" s="34">
        <v>25</v>
      </c>
      <c r="B31" s="35" t="s">
        <v>110</v>
      </c>
      <c r="C31" s="36">
        <v>1181744273.0469</v>
      </c>
      <c r="D31" s="36">
        <v>0</v>
      </c>
      <c r="E31" s="36">
        <v>943275737.87629998</v>
      </c>
      <c r="F31" s="36">
        <v>94160824.792199999</v>
      </c>
      <c r="G31" s="36">
        <v>63750600.327600002</v>
      </c>
      <c r="H31" s="36">
        <v>0</v>
      </c>
      <c r="I31" s="45">
        <f>G31</f>
        <v>63750600.327600002</v>
      </c>
      <c r="J31" s="36">
        <v>2083933176.5490999</v>
      </c>
      <c r="K31" s="43">
        <f t="shared" si="0"/>
        <v>4366864612.5921001</v>
      </c>
    </row>
    <row r="32" spans="1:11">
      <c r="A32" s="34">
        <v>26</v>
      </c>
      <c r="B32" s="35" t="s">
        <v>111</v>
      </c>
      <c r="C32" s="36">
        <v>2187317493.0441999</v>
      </c>
      <c r="D32" s="36">
        <v>0</v>
      </c>
      <c r="E32" s="36">
        <v>1745930629.2219</v>
      </c>
      <c r="F32" s="36">
        <v>172941770.30840001</v>
      </c>
      <c r="G32" s="36">
        <v>117997443.6683</v>
      </c>
      <c r="H32" s="37">
        <f>G32/2</f>
        <v>58998721.834150001</v>
      </c>
      <c r="I32" s="37">
        <f t="shared" si="1"/>
        <v>58998721.834150001</v>
      </c>
      <c r="J32" s="36">
        <v>4308192166.1709995</v>
      </c>
      <c r="K32" s="43">
        <f t="shared" si="0"/>
        <v>8473380780.579649</v>
      </c>
    </row>
    <row r="33" spans="1:11">
      <c r="A33" s="34">
        <v>27</v>
      </c>
      <c r="B33" s="35" t="s">
        <v>112</v>
      </c>
      <c r="C33" s="36">
        <v>1560424390.9941001</v>
      </c>
      <c r="D33" s="36">
        <v>0</v>
      </c>
      <c r="E33" s="36">
        <v>1245540598.2379</v>
      </c>
      <c r="F33" s="36">
        <v>174084582.9975</v>
      </c>
      <c r="G33" s="36">
        <v>84178949.676899999</v>
      </c>
      <c r="H33" s="36">
        <v>0</v>
      </c>
      <c r="I33" s="45">
        <f>G33</f>
        <v>84178949.676899999</v>
      </c>
      <c r="J33" s="36">
        <v>3492759908.8754001</v>
      </c>
      <c r="K33" s="43">
        <f t="shared" si="0"/>
        <v>6556988430.7818003</v>
      </c>
    </row>
    <row r="34" spans="1:11">
      <c r="A34" s="34">
        <v>28</v>
      </c>
      <c r="B34" s="35" t="s">
        <v>113</v>
      </c>
      <c r="C34" s="36">
        <v>1490303997.1672001</v>
      </c>
      <c r="D34" s="36">
        <v>0</v>
      </c>
      <c r="E34" s="36">
        <v>1189570057.2876999</v>
      </c>
      <c r="F34" s="36">
        <v>143023385.81869999</v>
      </c>
      <c r="G34" s="36">
        <v>80396221.633499995</v>
      </c>
      <c r="H34" s="37">
        <f>G34/2</f>
        <v>40198110.816749997</v>
      </c>
      <c r="I34" s="37">
        <f t="shared" si="1"/>
        <v>40198110.816749997</v>
      </c>
      <c r="J34" s="36">
        <v>3120419938.2939</v>
      </c>
      <c r="K34" s="43">
        <f t="shared" si="0"/>
        <v>5983515489.3842497</v>
      </c>
    </row>
    <row r="35" spans="1:11">
      <c r="A35" s="34">
        <v>29</v>
      </c>
      <c r="B35" s="35" t="s">
        <v>114</v>
      </c>
      <c r="C35" s="36">
        <v>2018654443.8426001</v>
      </c>
      <c r="D35" s="36">
        <v>0</v>
      </c>
      <c r="E35" s="36">
        <v>1611302718.7539999</v>
      </c>
      <c r="F35" s="36">
        <v>191034218.7651</v>
      </c>
      <c r="G35" s="36">
        <v>108898714.87809999</v>
      </c>
      <c r="H35" s="36">
        <v>0</v>
      </c>
      <c r="I35" s="45">
        <f>G35</f>
        <v>108898714.87809999</v>
      </c>
      <c r="J35" s="36">
        <v>4341392696.1471996</v>
      </c>
      <c r="K35" s="43">
        <f t="shared" si="0"/>
        <v>8271282792.3869991</v>
      </c>
    </row>
    <row r="36" spans="1:11">
      <c r="A36" s="34">
        <v>30</v>
      </c>
      <c r="B36" s="35" t="s">
        <v>115</v>
      </c>
      <c r="C36" s="36">
        <v>2546375076.7420001</v>
      </c>
      <c r="D36" s="36">
        <v>0</v>
      </c>
      <c r="E36" s="36">
        <v>2032532658.8889</v>
      </c>
      <c r="F36" s="36">
        <v>263453897.60589999</v>
      </c>
      <c r="G36" s="36">
        <v>137367232.06889999</v>
      </c>
      <c r="H36" s="36">
        <v>0</v>
      </c>
      <c r="I36" s="45">
        <f>G36</f>
        <v>137367232.06889999</v>
      </c>
      <c r="J36" s="36">
        <v>7375581757.4008999</v>
      </c>
      <c r="K36" s="43">
        <f t="shared" si="0"/>
        <v>12355310622.7066</v>
      </c>
    </row>
    <row r="37" spans="1:11">
      <c r="A37" s="34">
        <v>31</v>
      </c>
      <c r="B37" s="35" t="s">
        <v>116</v>
      </c>
      <c r="C37" s="36">
        <v>1596235994.6375999</v>
      </c>
      <c r="D37" s="36">
        <v>0</v>
      </c>
      <c r="E37" s="36">
        <v>1274125646.3076</v>
      </c>
      <c r="F37" s="36">
        <v>132004224.495</v>
      </c>
      <c r="G37" s="36">
        <v>86110849.228499994</v>
      </c>
      <c r="H37" s="37">
        <f>G37/2</f>
        <v>43055424.614249997</v>
      </c>
      <c r="I37" s="37">
        <f t="shared" si="1"/>
        <v>43055424.614249997</v>
      </c>
      <c r="J37" s="36">
        <v>2928731477.7779002</v>
      </c>
      <c r="K37" s="43">
        <f t="shared" si="0"/>
        <v>5974152767.8323498</v>
      </c>
    </row>
    <row r="38" spans="1:11">
      <c r="A38" s="34">
        <v>32</v>
      </c>
      <c r="B38" s="35" t="s">
        <v>117</v>
      </c>
      <c r="C38" s="36">
        <v>1978623005.7277999</v>
      </c>
      <c r="D38" s="36">
        <v>0</v>
      </c>
      <c r="E38" s="36">
        <v>1579349372.1738</v>
      </c>
      <c r="F38" s="36">
        <v>222737641.75650001</v>
      </c>
      <c r="G38" s="36">
        <v>106739171.3372</v>
      </c>
      <c r="H38" s="37">
        <f>G38/2</f>
        <v>53369585.6686</v>
      </c>
      <c r="I38" s="37">
        <f t="shared" si="1"/>
        <v>53369585.6686</v>
      </c>
      <c r="J38" s="36">
        <v>8355775221.1021004</v>
      </c>
      <c r="K38" s="43">
        <f t="shared" si="0"/>
        <v>12189854826.428801</v>
      </c>
    </row>
    <row r="39" spans="1:11">
      <c r="A39" s="34">
        <v>33</v>
      </c>
      <c r="B39" s="35" t="s">
        <v>118</v>
      </c>
      <c r="C39" s="36">
        <v>1992779609.9928999</v>
      </c>
      <c r="D39" s="36">
        <v>0</v>
      </c>
      <c r="E39" s="36">
        <v>1590649263.0541</v>
      </c>
      <c r="F39" s="36">
        <v>155979219.5605</v>
      </c>
      <c r="G39" s="36">
        <v>107502866.1911</v>
      </c>
      <c r="H39" s="36">
        <v>0</v>
      </c>
      <c r="I39" s="45">
        <f>G39</f>
        <v>107502866.1911</v>
      </c>
      <c r="J39" s="36">
        <v>3760623335.5415001</v>
      </c>
      <c r="K39" s="43">
        <f t="shared" si="0"/>
        <v>7607534294.3401003</v>
      </c>
    </row>
    <row r="40" spans="1:11">
      <c r="A40" s="34">
        <v>34</v>
      </c>
      <c r="B40" s="35" t="s">
        <v>119</v>
      </c>
      <c r="C40" s="36">
        <v>1493594984.6563001</v>
      </c>
      <c r="D40" s="36">
        <v>0</v>
      </c>
      <c r="E40" s="36">
        <v>1192196944.2737</v>
      </c>
      <c r="F40" s="36">
        <v>106647753.0521</v>
      </c>
      <c r="G40" s="36">
        <v>80573757.867799997</v>
      </c>
      <c r="H40" s="36">
        <v>0</v>
      </c>
      <c r="I40" s="45">
        <f>G40</f>
        <v>80573757.867799997</v>
      </c>
      <c r="J40" s="36">
        <v>2644551294.4323001</v>
      </c>
      <c r="K40" s="43">
        <f t="shared" si="0"/>
        <v>5517564734.2821999</v>
      </c>
    </row>
    <row r="41" spans="1:11">
      <c r="A41" s="34">
        <v>35</v>
      </c>
      <c r="B41" s="35" t="s">
        <v>120</v>
      </c>
      <c r="C41" s="36">
        <v>1501678862.3146999</v>
      </c>
      <c r="D41" s="36">
        <v>0</v>
      </c>
      <c r="E41" s="36">
        <v>1198649546.4461</v>
      </c>
      <c r="F41" s="36">
        <v>109987301.119</v>
      </c>
      <c r="G41" s="36">
        <v>81009852.262999997</v>
      </c>
      <c r="H41" s="36">
        <v>0</v>
      </c>
      <c r="I41" s="45">
        <f>G41</f>
        <v>81009852.262999997</v>
      </c>
      <c r="J41" s="36">
        <v>2631028529.9538002</v>
      </c>
      <c r="K41" s="43">
        <f t="shared" si="0"/>
        <v>5522354092.0965996</v>
      </c>
    </row>
    <row r="42" spans="1:11">
      <c r="A42" s="34">
        <v>36</v>
      </c>
      <c r="B42" s="35" t="s">
        <v>121</v>
      </c>
      <c r="C42" s="36">
        <v>1356867236.5351</v>
      </c>
      <c r="D42" s="36">
        <v>0</v>
      </c>
      <c r="E42" s="36">
        <v>1083059992.7026999</v>
      </c>
      <c r="F42" s="36">
        <v>110249033.7422</v>
      </c>
      <c r="G42" s="36">
        <v>73197816.877399996</v>
      </c>
      <c r="H42" s="36">
        <v>0</v>
      </c>
      <c r="I42" s="45">
        <f>G42</f>
        <v>73197816.877399996</v>
      </c>
      <c r="J42" s="36">
        <v>2583010553.9499002</v>
      </c>
      <c r="K42" s="43">
        <f t="shared" si="0"/>
        <v>5206384633.8072996</v>
      </c>
    </row>
    <row r="43" spans="1:11">
      <c r="A43" s="34">
        <v>37</v>
      </c>
      <c r="B43" s="35" t="s">
        <v>928</v>
      </c>
      <c r="C43" s="36">
        <v>599286578.19889998</v>
      </c>
      <c r="D43" s="36">
        <v>0</v>
      </c>
      <c r="E43" s="36">
        <v>478354329.39499998</v>
      </c>
      <c r="F43" s="36">
        <v>124970444.8009</v>
      </c>
      <c r="G43" s="36">
        <v>32329227.2278</v>
      </c>
      <c r="H43" s="36">
        <v>0</v>
      </c>
      <c r="I43" s="45">
        <f>G43</f>
        <v>32329227.2278</v>
      </c>
      <c r="J43" s="36">
        <v>3581287335.9299998</v>
      </c>
      <c r="K43" s="43">
        <f t="shared" si="0"/>
        <v>4816227915.5525999</v>
      </c>
    </row>
    <row r="44" spans="1:11">
      <c r="A44" s="27"/>
      <c r="B44" s="27"/>
      <c r="C44" s="38">
        <f>SUM(C7:C43)</f>
        <v>65956400164.326195</v>
      </c>
      <c r="D44" s="38">
        <f t="shared" ref="D44:K44" si="2">SUM(D7:D43)</f>
        <v>-524101258.08289999</v>
      </c>
      <c r="E44" s="38">
        <f t="shared" si="2"/>
        <v>52646814925.739082</v>
      </c>
      <c r="F44" s="38">
        <f t="shared" si="2"/>
        <v>6249302983.2242012</v>
      </c>
      <c r="G44" s="38">
        <f t="shared" si="2"/>
        <v>3558096452.7024999</v>
      </c>
      <c r="H44" s="38">
        <f t="shared" si="2"/>
        <v>695252900.12164986</v>
      </c>
      <c r="I44" s="38">
        <f t="shared" si="2"/>
        <v>2862843552.5808501</v>
      </c>
      <c r="J44" s="38">
        <f t="shared" si="2"/>
        <v>160517476248.11874</v>
      </c>
      <c r="K44" s="38">
        <f t="shared" si="2"/>
        <v>287708736615.90625</v>
      </c>
    </row>
    <row r="46" spans="1:11">
      <c r="I46" s="39"/>
      <c r="K46" s="46">
        <f>K44-D44+H44</f>
        <v>288928090774.11078</v>
      </c>
    </row>
    <row r="47" spans="1:11">
      <c r="C47" s="39"/>
      <c r="D47" s="40"/>
    </row>
  </sheetData>
  <mergeCells count="3">
    <mergeCell ref="A1:K1"/>
    <mergeCell ref="A2:K2"/>
    <mergeCell ref="A3:K3"/>
  </mergeCells>
  <pageMargins left="0.70866141732283505" right="0.70866141732283505" top="0.74803149606299202" bottom="0.74803149606299202" header="0.31496062992126" footer="0.31496062992126"/>
  <pageSetup paperSize="9" scale="5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80"/>
  <sheetViews>
    <sheetView zoomScale="106" zoomScaleNormal="106" workbookViewId="0">
      <selection sqref="A1:F1"/>
    </sheetView>
  </sheetViews>
  <sheetFormatPr defaultColWidth="9.109375" defaultRowHeight="13.2"/>
  <cols>
    <col min="1" max="1" width="5.88671875" style="15" customWidth="1"/>
    <col min="2" max="2" width="16" style="15" customWidth="1"/>
    <col min="3" max="3" width="22.33203125" style="15" customWidth="1"/>
    <col min="4" max="4" width="22.6640625" style="15" customWidth="1"/>
    <col min="5" max="5" width="23.5546875" style="15" customWidth="1"/>
    <col min="6" max="6" width="24.88671875" style="15" customWidth="1"/>
    <col min="7" max="7" width="21.109375" style="15" customWidth="1"/>
    <col min="8" max="8" width="13.33203125" style="15" customWidth="1"/>
    <col min="9" max="9" width="14.33203125" style="15" customWidth="1"/>
    <col min="10" max="10" width="14" style="15" customWidth="1"/>
    <col min="11" max="11" width="13.33203125" style="15" customWidth="1"/>
    <col min="12" max="13" width="15.33203125" style="15" customWidth="1"/>
    <col min="14" max="14" width="14.44140625" style="15" customWidth="1"/>
    <col min="15" max="15" width="14" style="15" customWidth="1"/>
    <col min="16" max="16" width="12.88671875" style="15" customWidth="1"/>
    <col min="17" max="16384" width="9.109375" style="15"/>
  </cols>
  <sheetData>
    <row r="1" spans="1:16" ht="17.399999999999999">
      <c r="A1" s="201" t="s">
        <v>17</v>
      </c>
      <c r="B1" s="201"/>
      <c r="C1" s="201"/>
      <c r="D1" s="201"/>
      <c r="E1" s="201"/>
      <c r="F1" s="201"/>
    </row>
    <row r="2" spans="1:16" ht="17.399999999999999">
      <c r="A2" s="201" t="s">
        <v>63</v>
      </c>
      <c r="B2" s="201"/>
      <c r="C2" s="201"/>
      <c r="D2" s="201"/>
      <c r="E2" s="201"/>
      <c r="F2" s="201"/>
    </row>
    <row r="3" spans="1:16" ht="38.4" customHeight="1">
      <c r="A3" s="194" t="s">
        <v>953</v>
      </c>
      <c r="B3" s="194"/>
      <c r="C3" s="194"/>
      <c r="D3" s="194"/>
      <c r="E3" s="194"/>
      <c r="F3" s="194"/>
    </row>
    <row r="4" spans="1:16" ht="52.2">
      <c r="A4" s="16" t="s">
        <v>954</v>
      </c>
      <c r="B4" s="16" t="s">
        <v>955</v>
      </c>
      <c r="C4" s="17" t="s">
        <v>956</v>
      </c>
      <c r="D4" s="3" t="s">
        <v>946</v>
      </c>
      <c r="E4" s="4" t="s">
        <v>947</v>
      </c>
      <c r="F4" s="13" t="s">
        <v>957</v>
      </c>
    </row>
    <row r="5" spans="1:16" ht="15.6">
      <c r="A5" s="18"/>
      <c r="B5" s="18"/>
      <c r="C5" s="19"/>
      <c r="D5" s="144" t="s">
        <v>28</v>
      </c>
      <c r="E5" s="144" t="s">
        <v>28</v>
      </c>
      <c r="F5" s="144" t="s">
        <v>28</v>
      </c>
      <c r="I5" s="26"/>
      <c r="J5" s="26"/>
      <c r="K5" s="26"/>
      <c r="O5" s="26"/>
      <c r="P5" s="26"/>
    </row>
    <row r="6" spans="1:16" ht="18">
      <c r="A6" s="20">
        <v>1</v>
      </c>
      <c r="B6" s="21" t="s">
        <v>86</v>
      </c>
      <c r="C6" s="21" t="s">
        <v>130</v>
      </c>
      <c r="D6" s="22">
        <v>2104053.0828999998</v>
      </c>
      <c r="E6" s="22">
        <v>1679468.4515</v>
      </c>
      <c r="F6" s="23">
        <f>D6+E6</f>
        <v>3783521.5343999998</v>
      </c>
      <c r="G6" s="24"/>
      <c r="H6" s="25"/>
      <c r="I6" s="25"/>
      <c r="J6" s="25"/>
      <c r="K6" s="25"/>
      <c r="L6" s="24"/>
      <c r="M6" s="24"/>
      <c r="N6" s="25"/>
      <c r="O6" s="25"/>
      <c r="P6" s="25"/>
    </row>
    <row r="7" spans="1:16" ht="18">
      <c r="A7" s="20">
        <v>2</v>
      </c>
      <c r="B7" s="21" t="s">
        <v>86</v>
      </c>
      <c r="C7" s="21" t="s">
        <v>132</v>
      </c>
      <c r="D7" s="22">
        <v>3510338.4722000002</v>
      </c>
      <c r="E7" s="22">
        <v>2801974.3256000001</v>
      </c>
      <c r="F7" s="23">
        <f t="shared" ref="F7:F70" si="0">D7+E7</f>
        <v>6312312.7978000008</v>
      </c>
      <c r="G7" s="24"/>
      <c r="H7" s="25"/>
      <c r="I7" s="25"/>
      <c r="J7" s="25"/>
      <c r="K7" s="25"/>
      <c r="L7" s="24"/>
      <c r="M7" s="24"/>
      <c r="N7" s="25"/>
      <c r="O7" s="25"/>
      <c r="P7" s="25"/>
    </row>
    <row r="8" spans="1:16" ht="18">
      <c r="A8" s="20">
        <v>3</v>
      </c>
      <c r="B8" s="21" t="s">
        <v>86</v>
      </c>
      <c r="C8" s="21" t="s">
        <v>134</v>
      </c>
      <c r="D8" s="22">
        <v>2469909.6028999998</v>
      </c>
      <c r="E8" s="22">
        <v>1971497.4350999999</v>
      </c>
      <c r="F8" s="23">
        <f t="shared" si="0"/>
        <v>4441407.0379999997</v>
      </c>
      <c r="G8" s="24"/>
      <c r="H8" s="25"/>
      <c r="I8" s="25"/>
      <c r="J8" s="25"/>
      <c r="K8" s="25"/>
      <c r="L8" s="24"/>
      <c r="M8" s="24"/>
      <c r="N8" s="25"/>
      <c r="O8" s="25"/>
      <c r="P8" s="25"/>
    </row>
    <row r="9" spans="1:16" ht="18">
      <c r="A9" s="20">
        <v>4</v>
      </c>
      <c r="B9" s="21" t="s">
        <v>86</v>
      </c>
      <c r="C9" s="21" t="s">
        <v>136</v>
      </c>
      <c r="D9" s="22">
        <v>2516570.3796999999</v>
      </c>
      <c r="E9" s="22">
        <v>2008742.3615999999</v>
      </c>
      <c r="F9" s="23">
        <f t="shared" si="0"/>
        <v>4525312.7412999999</v>
      </c>
      <c r="G9" s="24"/>
      <c r="H9" s="25"/>
      <c r="I9" s="25"/>
      <c r="J9" s="25"/>
      <c r="K9" s="25"/>
      <c r="L9" s="24"/>
      <c r="M9" s="24"/>
      <c r="N9" s="25"/>
      <c r="O9" s="25"/>
      <c r="P9" s="25"/>
    </row>
    <row r="10" spans="1:16" ht="18">
      <c r="A10" s="20">
        <v>5</v>
      </c>
      <c r="B10" s="21" t="s">
        <v>86</v>
      </c>
      <c r="C10" s="21" t="s">
        <v>138</v>
      </c>
      <c r="D10" s="22">
        <v>2290571.9186</v>
      </c>
      <c r="E10" s="22">
        <v>1828348.9634</v>
      </c>
      <c r="F10" s="23">
        <f t="shared" si="0"/>
        <v>4118920.8820000002</v>
      </c>
      <c r="G10" s="24"/>
      <c r="H10" s="25"/>
      <c r="I10" s="25"/>
      <c r="J10" s="25"/>
      <c r="K10" s="25"/>
      <c r="L10" s="24"/>
      <c r="M10" s="24"/>
      <c r="N10" s="25"/>
      <c r="O10" s="25"/>
      <c r="P10" s="25"/>
    </row>
    <row r="11" spans="1:16" ht="36">
      <c r="A11" s="20">
        <v>6</v>
      </c>
      <c r="B11" s="21" t="s">
        <v>86</v>
      </c>
      <c r="C11" s="21" t="s">
        <v>140</v>
      </c>
      <c r="D11" s="22">
        <v>2365568.7256</v>
      </c>
      <c r="E11" s="22">
        <v>1888211.8881999999</v>
      </c>
      <c r="F11" s="23">
        <f t="shared" si="0"/>
        <v>4253780.6138000004</v>
      </c>
      <c r="G11" s="24"/>
      <c r="H11" s="25"/>
      <c r="I11" s="25"/>
      <c r="J11" s="25"/>
      <c r="K11" s="25"/>
      <c r="L11" s="24"/>
      <c r="M11" s="24"/>
      <c r="N11" s="25"/>
      <c r="O11" s="25"/>
      <c r="P11" s="25"/>
    </row>
    <row r="12" spans="1:16" ht="36">
      <c r="A12" s="20">
        <v>7</v>
      </c>
      <c r="B12" s="21" t="s">
        <v>86</v>
      </c>
      <c r="C12" s="21" t="s">
        <v>141</v>
      </c>
      <c r="D12" s="22">
        <v>2295235.2705999999</v>
      </c>
      <c r="E12" s="22">
        <v>1832071.2805000001</v>
      </c>
      <c r="F12" s="23">
        <f t="shared" si="0"/>
        <v>4127306.5510999998</v>
      </c>
      <c r="G12" s="24"/>
      <c r="H12" s="25"/>
      <c r="I12" s="25"/>
      <c r="J12" s="25"/>
      <c r="K12" s="25"/>
      <c r="L12" s="24"/>
      <c r="M12" s="24"/>
      <c r="N12" s="25"/>
      <c r="O12" s="25"/>
      <c r="P12" s="25"/>
    </row>
    <row r="13" spans="1:16" ht="18">
      <c r="A13" s="20">
        <v>8</v>
      </c>
      <c r="B13" s="21" t="s">
        <v>86</v>
      </c>
      <c r="C13" s="21" t="s">
        <v>143</v>
      </c>
      <c r="D13" s="22">
        <v>2237997.5103000002</v>
      </c>
      <c r="E13" s="22">
        <v>1786383.7389</v>
      </c>
      <c r="F13" s="23">
        <f t="shared" si="0"/>
        <v>4024381.2492000004</v>
      </c>
      <c r="G13" s="24"/>
      <c r="H13" s="25"/>
      <c r="I13" s="25"/>
      <c r="J13" s="25"/>
      <c r="K13" s="25"/>
      <c r="L13" s="24"/>
      <c r="M13" s="24"/>
      <c r="N13" s="25"/>
      <c r="O13" s="25"/>
      <c r="P13" s="25"/>
    </row>
    <row r="14" spans="1:16" ht="18">
      <c r="A14" s="20">
        <v>9</v>
      </c>
      <c r="B14" s="21" t="s">
        <v>86</v>
      </c>
      <c r="C14" s="21" t="s">
        <v>145</v>
      </c>
      <c r="D14" s="22">
        <v>2414480.6107000001</v>
      </c>
      <c r="E14" s="22">
        <v>1927253.6636000001</v>
      </c>
      <c r="F14" s="23">
        <f t="shared" si="0"/>
        <v>4341734.2742999997</v>
      </c>
      <c r="G14" s="24"/>
      <c r="H14" s="25"/>
      <c r="I14" s="25"/>
      <c r="J14" s="25"/>
      <c r="K14" s="25"/>
      <c r="L14" s="24"/>
      <c r="M14" s="24"/>
      <c r="N14" s="25"/>
      <c r="O14" s="25"/>
      <c r="P14" s="25"/>
    </row>
    <row r="15" spans="1:16" ht="18">
      <c r="A15" s="20">
        <v>10</v>
      </c>
      <c r="B15" s="21" t="s">
        <v>86</v>
      </c>
      <c r="C15" s="21" t="s">
        <v>147</v>
      </c>
      <c r="D15" s="22">
        <v>2450209.2702000001</v>
      </c>
      <c r="E15" s="22">
        <v>1955772.5051</v>
      </c>
      <c r="F15" s="23">
        <f t="shared" si="0"/>
        <v>4405981.7752999999</v>
      </c>
      <c r="G15" s="24"/>
      <c r="H15" s="25"/>
      <c r="I15" s="25"/>
      <c r="J15" s="25"/>
      <c r="K15" s="25"/>
      <c r="L15" s="24"/>
      <c r="M15" s="24"/>
      <c r="N15" s="25"/>
      <c r="O15" s="25"/>
      <c r="P15" s="25"/>
    </row>
    <row r="16" spans="1:16" ht="18">
      <c r="A16" s="20">
        <v>11</v>
      </c>
      <c r="B16" s="21" t="s">
        <v>86</v>
      </c>
      <c r="C16" s="21" t="s">
        <v>149</v>
      </c>
      <c r="D16" s="22">
        <v>2679499.8258000002</v>
      </c>
      <c r="E16" s="22">
        <v>2138793.6738</v>
      </c>
      <c r="F16" s="23">
        <f t="shared" si="0"/>
        <v>4818293.4996000007</v>
      </c>
      <c r="G16" s="24"/>
      <c r="H16" s="25"/>
      <c r="I16" s="25"/>
      <c r="J16" s="25"/>
      <c r="K16" s="25"/>
      <c r="L16" s="24"/>
      <c r="M16" s="24"/>
      <c r="N16" s="25"/>
      <c r="O16" s="25"/>
      <c r="P16" s="25"/>
    </row>
    <row r="17" spans="1:16" ht="18">
      <c r="A17" s="20">
        <v>12</v>
      </c>
      <c r="B17" s="21" t="s">
        <v>86</v>
      </c>
      <c r="C17" s="21" t="s">
        <v>151</v>
      </c>
      <c r="D17" s="22">
        <v>2579882.0014999998</v>
      </c>
      <c r="E17" s="22">
        <v>2059278.0978000001</v>
      </c>
      <c r="F17" s="23">
        <f t="shared" si="0"/>
        <v>4639160.0992999999</v>
      </c>
      <c r="G17" s="24"/>
      <c r="H17" s="25"/>
      <c r="I17" s="25"/>
      <c r="J17" s="25"/>
      <c r="K17" s="25"/>
      <c r="L17" s="24"/>
      <c r="M17" s="24"/>
      <c r="N17" s="25"/>
      <c r="O17" s="25"/>
      <c r="P17" s="25"/>
    </row>
    <row r="18" spans="1:16" ht="18">
      <c r="A18" s="20">
        <v>13</v>
      </c>
      <c r="B18" s="21" t="s">
        <v>86</v>
      </c>
      <c r="C18" s="21" t="s">
        <v>153</v>
      </c>
      <c r="D18" s="22">
        <v>1970054.8023999999</v>
      </c>
      <c r="E18" s="22">
        <v>1572510.1782</v>
      </c>
      <c r="F18" s="23">
        <f t="shared" si="0"/>
        <v>3542564.9805999999</v>
      </c>
      <c r="G18" s="24"/>
      <c r="H18" s="25"/>
      <c r="I18" s="25"/>
      <c r="J18" s="25"/>
      <c r="K18" s="25"/>
      <c r="L18" s="24"/>
      <c r="M18" s="24"/>
      <c r="N18" s="25"/>
      <c r="O18" s="25"/>
      <c r="P18" s="25"/>
    </row>
    <row r="19" spans="1:16" ht="18">
      <c r="A19" s="20">
        <v>14</v>
      </c>
      <c r="B19" s="21" t="s">
        <v>86</v>
      </c>
      <c r="C19" s="21" t="s">
        <v>155</v>
      </c>
      <c r="D19" s="22">
        <v>1861432.6978</v>
      </c>
      <c r="E19" s="22">
        <v>1485807.3287</v>
      </c>
      <c r="F19" s="23">
        <f t="shared" si="0"/>
        <v>3347240.0264999997</v>
      </c>
      <c r="G19" s="24"/>
      <c r="H19" s="25"/>
      <c r="I19" s="25"/>
      <c r="J19" s="25"/>
      <c r="K19" s="25"/>
      <c r="L19" s="24"/>
      <c r="M19" s="24"/>
      <c r="N19" s="25"/>
      <c r="O19" s="25"/>
      <c r="P19" s="25"/>
    </row>
    <row r="20" spans="1:16" ht="18">
      <c r="A20" s="20">
        <v>15</v>
      </c>
      <c r="B20" s="21" t="s">
        <v>86</v>
      </c>
      <c r="C20" s="21" t="s">
        <v>157</v>
      </c>
      <c r="D20" s="22">
        <v>1938296.6788000001</v>
      </c>
      <c r="E20" s="22">
        <v>1547160.6435</v>
      </c>
      <c r="F20" s="23">
        <f t="shared" si="0"/>
        <v>3485457.3223000001</v>
      </c>
      <c r="G20" s="24"/>
      <c r="H20" s="25"/>
      <c r="I20" s="25"/>
      <c r="J20" s="25"/>
      <c r="K20" s="25"/>
      <c r="L20" s="24"/>
      <c r="M20" s="24"/>
      <c r="N20" s="25"/>
      <c r="O20" s="25"/>
      <c r="P20" s="25"/>
    </row>
    <row r="21" spans="1:16" ht="18">
      <c r="A21" s="20">
        <v>16</v>
      </c>
      <c r="B21" s="21" t="s">
        <v>86</v>
      </c>
      <c r="C21" s="21" t="s">
        <v>159</v>
      </c>
      <c r="D21" s="22">
        <v>2889375.2928999998</v>
      </c>
      <c r="E21" s="22">
        <v>2306317.5964000002</v>
      </c>
      <c r="F21" s="23">
        <f t="shared" si="0"/>
        <v>5195692.8892999999</v>
      </c>
      <c r="G21" s="24"/>
      <c r="H21" s="25"/>
      <c r="I21" s="25"/>
      <c r="J21" s="25"/>
      <c r="K21" s="25"/>
      <c r="L21" s="24"/>
      <c r="M21" s="24"/>
      <c r="N21" s="25"/>
      <c r="O21" s="25"/>
      <c r="P21" s="25"/>
    </row>
    <row r="22" spans="1:16" ht="18">
      <c r="A22" s="20">
        <v>17</v>
      </c>
      <c r="B22" s="21" t="s">
        <v>86</v>
      </c>
      <c r="C22" s="21" t="s">
        <v>161</v>
      </c>
      <c r="D22" s="22">
        <v>2496589.7503</v>
      </c>
      <c r="E22" s="22">
        <v>1992793.6971</v>
      </c>
      <c r="F22" s="23">
        <f t="shared" si="0"/>
        <v>4489383.4473999999</v>
      </c>
      <c r="G22" s="24"/>
      <c r="H22" s="25"/>
      <c r="I22" s="25"/>
      <c r="J22" s="25"/>
      <c r="K22" s="25"/>
      <c r="L22" s="24"/>
      <c r="M22" s="24"/>
      <c r="N22" s="25"/>
      <c r="O22" s="25"/>
      <c r="P22" s="25"/>
    </row>
    <row r="23" spans="1:16" ht="18">
      <c r="A23" s="20">
        <v>18</v>
      </c>
      <c r="B23" s="21" t="s">
        <v>87</v>
      </c>
      <c r="C23" s="21" t="s">
        <v>166</v>
      </c>
      <c r="D23" s="22">
        <v>2560334.2541</v>
      </c>
      <c r="E23" s="22">
        <v>2043674.9623</v>
      </c>
      <c r="F23" s="23">
        <f t="shared" si="0"/>
        <v>4604009.2164000003</v>
      </c>
      <c r="G23" s="24"/>
      <c r="H23" s="25"/>
      <c r="I23" s="25"/>
      <c r="J23" s="25"/>
      <c r="K23" s="25"/>
      <c r="L23" s="24"/>
      <c r="M23" s="24"/>
      <c r="N23" s="25"/>
      <c r="O23" s="25"/>
      <c r="P23" s="25"/>
    </row>
    <row r="24" spans="1:16" ht="18">
      <c r="A24" s="20">
        <v>19</v>
      </c>
      <c r="B24" s="21" t="s">
        <v>87</v>
      </c>
      <c r="C24" s="21" t="s">
        <v>168</v>
      </c>
      <c r="D24" s="22">
        <v>3127825.656</v>
      </c>
      <c r="E24" s="22">
        <v>2496650.1812999998</v>
      </c>
      <c r="F24" s="23">
        <f t="shared" si="0"/>
        <v>5624475.8372999998</v>
      </c>
      <c r="G24" s="24"/>
      <c r="H24" s="25"/>
      <c r="I24" s="25"/>
      <c r="J24" s="25"/>
      <c r="K24" s="25"/>
      <c r="L24" s="24"/>
      <c r="M24" s="24"/>
      <c r="N24" s="25"/>
      <c r="O24" s="25"/>
      <c r="P24" s="25"/>
    </row>
    <row r="25" spans="1:16" ht="18">
      <c r="A25" s="20">
        <v>20</v>
      </c>
      <c r="B25" s="21" t="s">
        <v>87</v>
      </c>
      <c r="C25" s="21" t="s">
        <v>169</v>
      </c>
      <c r="D25" s="22">
        <v>2663344.4421000001</v>
      </c>
      <c r="E25" s="22">
        <v>2125898.3446999998</v>
      </c>
      <c r="F25" s="23">
        <f t="shared" si="0"/>
        <v>4789242.7867999999</v>
      </c>
      <c r="G25" s="24"/>
      <c r="H25" s="25"/>
      <c r="I25" s="25"/>
      <c r="J25" s="25"/>
      <c r="K25" s="25"/>
      <c r="L25" s="24"/>
      <c r="M25" s="24"/>
      <c r="N25" s="25"/>
      <c r="O25" s="25"/>
      <c r="P25" s="25"/>
    </row>
    <row r="26" spans="1:16" ht="18">
      <c r="A26" s="20">
        <v>21</v>
      </c>
      <c r="B26" s="21" t="s">
        <v>87</v>
      </c>
      <c r="C26" s="21" t="s">
        <v>171</v>
      </c>
      <c r="D26" s="22">
        <v>2331796.4341000002</v>
      </c>
      <c r="E26" s="22">
        <v>1861254.6318999999</v>
      </c>
      <c r="F26" s="23">
        <f t="shared" si="0"/>
        <v>4193051.0660000001</v>
      </c>
      <c r="G26" s="24"/>
      <c r="H26" s="25"/>
      <c r="I26" s="25"/>
      <c r="J26" s="25"/>
      <c r="K26" s="25"/>
      <c r="L26" s="24"/>
      <c r="M26" s="24"/>
      <c r="N26" s="25"/>
      <c r="O26" s="25"/>
      <c r="P26" s="25"/>
    </row>
    <row r="27" spans="1:16" ht="18">
      <c r="A27" s="20">
        <v>22</v>
      </c>
      <c r="B27" s="21" t="s">
        <v>87</v>
      </c>
      <c r="C27" s="21" t="s">
        <v>173</v>
      </c>
      <c r="D27" s="22">
        <v>2307396.1309000002</v>
      </c>
      <c r="E27" s="22">
        <v>1841778.1558999999</v>
      </c>
      <c r="F27" s="23">
        <f t="shared" si="0"/>
        <v>4149174.2867999999</v>
      </c>
      <c r="G27" s="24"/>
      <c r="H27" s="25"/>
      <c r="I27" s="25"/>
      <c r="J27" s="25"/>
      <c r="K27" s="25"/>
      <c r="L27" s="24"/>
      <c r="M27" s="24"/>
      <c r="N27" s="25"/>
      <c r="O27" s="25"/>
      <c r="P27" s="25"/>
    </row>
    <row r="28" spans="1:16" ht="18">
      <c r="A28" s="20">
        <v>23</v>
      </c>
      <c r="B28" s="21" t="s">
        <v>87</v>
      </c>
      <c r="C28" s="21" t="s">
        <v>175</v>
      </c>
      <c r="D28" s="22">
        <v>2466938.9616999999</v>
      </c>
      <c r="E28" s="22">
        <v>1969126.2505000001</v>
      </c>
      <c r="F28" s="23">
        <f t="shared" si="0"/>
        <v>4436065.2122</v>
      </c>
      <c r="G28" s="24"/>
      <c r="H28" s="25"/>
      <c r="I28" s="25"/>
      <c r="J28" s="25"/>
      <c r="K28" s="25"/>
      <c r="L28" s="24"/>
      <c r="M28" s="24"/>
      <c r="N28" s="25"/>
      <c r="O28" s="25"/>
      <c r="P28" s="25"/>
    </row>
    <row r="29" spans="1:16" ht="18">
      <c r="A29" s="20">
        <v>24</v>
      </c>
      <c r="B29" s="21" t="s">
        <v>87</v>
      </c>
      <c r="C29" s="21" t="s">
        <v>177</v>
      </c>
      <c r="D29" s="22">
        <v>2687088.0038999999</v>
      </c>
      <c r="E29" s="22">
        <v>2144850.6055000001</v>
      </c>
      <c r="F29" s="23">
        <f t="shared" si="0"/>
        <v>4831938.6094000004</v>
      </c>
      <c r="G29" s="24"/>
      <c r="H29" s="25"/>
      <c r="I29" s="25"/>
      <c r="J29" s="25"/>
      <c r="K29" s="25"/>
      <c r="L29" s="24"/>
      <c r="M29" s="24"/>
      <c r="N29" s="25"/>
      <c r="O29" s="25"/>
      <c r="P29" s="25"/>
    </row>
    <row r="30" spans="1:16" ht="18">
      <c r="A30" s="20">
        <v>25</v>
      </c>
      <c r="B30" s="21" t="s">
        <v>87</v>
      </c>
      <c r="C30" s="21" t="s">
        <v>179</v>
      </c>
      <c r="D30" s="22">
        <v>2810918.2071000002</v>
      </c>
      <c r="E30" s="22">
        <v>2243692.6553000002</v>
      </c>
      <c r="F30" s="23">
        <f t="shared" si="0"/>
        <v>5054610.8624000009</v>
      </c>
      <c r="G30" s="24"/>
      <c r="H30" s="25"/>
      <c r="I30" s="25"/>
      <c r="J30" s="25"/>
      <c r="K30" s="25"/>
      <c r="L30" s="24"/>
      <c r="M30" s="24"/>
      <c r="N30" s="25"/>
      <c r="O30" s="25"/>
      <c r="P30" s="25"/>
    </row>
    <row r="31" spans="1:16" ht="18">
      <c r="A31" s="20">
        <v>26</v>
      </c>
      <c r="B31" s="21" t="s">
        <v>87</v>
      </c>
      <c r="C31" s="21" t="s">
        <v>181</v>
      </c>
      <c r="D31" s="22">
        <v>2443953.5247</v>
      </c>
      <c r="E31" s="22">
        <v>1950779.1295</v>
      </c>
      <c r="F31" s="23">
        <f t="shared" si="0"/>
        <v>4394732.6541999998</v>
      </c>
      <c r="G31" s="24"/>
      <c r="H31" s="25"/>
      <c r="I31" s="25"/>
      <c r="J31" s="25"/>
      <c r="K31" s="25"/>
      <c r="L31" s="24"/>
      <c r="M31" s="24"/>
      <c r="N31" s="25"/>
      <c r="O31" s="25"/>
      <c r="P31" s="25"/>
    </row>
    <row r="32" spans="1:16" ht="18">
      <c r="A32" s="20">
        <v>27</v>
      </c>
      <c r="B32" s="21" t="s">
        <v>87</v>
      </c>
      <c r="C32" s="21" t="s">
        <v>183</v>
      </c>
      <c r="D32" s="22">
        <v>2188238.9791999999</v>
      </c>
      <c r="E32" s="22">
        <v>1746666.1653</v>
      </c>
      <c r="F32" s="23">
        <f t="shared" si="0"/>
        <v>3934905.1444999999</v>
      </c>
      <c r="G32" s="24"/>
      <c r="H32" s="25"/>
      <c r="I32" s="25"/>
      <c r="J32" s="25"/>
      <c r="K32" s="25"/>
      <c r="L32" s="24"/>
      <c r="M32" s="24"/>
      <c r="N32" s="25"/>
      <c r="O32" s="25"/>
      <c r="P32" s="25"/>
    </row>
    <row r="33" spans="1:16" ht="18">
      <c r="A33" s="20">
        <v>28</v>
      </c>
      <c r="B33" s="21" t="s">
        <v>87</v>
      </c>
      <c r="C33" s="21" t="s">
        <v>185</v>
      </c>
      <c r="D33" s="22">
        <v>2223740.0917000002</v>
      </c>
      <c r="E33" s="22">
        <v>1775003.3774000001</v>
      </c>
      <c r="F33" s="23">
        <f t="shared" si="0"/>
        <v>3998743.4691000003</v>
      </c>
      <c r="G33" s="24"/>
      <c r="H33" s="25"/>
      <c r="I33" s="25"/>
      <c r="J33" s="25"/>
      <c r="K33" s="25"/>
      <c r="L33" s="24"/>
      <c r="M33" s="24"/>
      <c r="N33" s="25"/>
      <c r="O33" s="25"/>
      <c r="P33" s="25"/>
    </row>
    <row r="34" spans="1:16" ht="18">
      <c r="A34" s="20">
        <v>29</v>
      </c>
      <c r="B34" s="21" t="s">
        <v>87</v>
      </c>
      <c r="C34" s="21" t="s">
        <v>187</v>
      </c>
      <c r="D34" s="22">
        <v>2177184.7064999999</v>
      </c>
      <c r="E34" s="22">
        <v>1737842.575</v>
      </c>
      <c r="F34" s="23">
        <f t="shared" si="0"/>
        <v>3915027.2814999996</v>
      </c>
      <c r="G34" s="24"/>
      <c r="H34" s="25"/>
      <c r="I34" s="25"/>
      <c r="J34" s="25"/>
      <c r="K34" s="25"/>
      <c r="L34" s="24"/>
      <c r="M34" s="24"/>
      <c r="N34" s="25"/>
      <c r="O34" s="25"/>
      <c r="P34" s="25"/>
    </row>
    <row r="35" spans="1:16" ht="18">
      <c r="A35" s="20">
        <v>30</v>
      </c>
      <c r="B35" s="21" t="s">
        <v>87</v>
      </c>
      <c r="C35" s="21" t="s">
        <v>189</v>
      </c>
      <c r="D35" s="22">
        <v>2524492.4739999999</v>
      </c>
      <c r="E35" s="22">
        <v>2015065.8271999999</v>
      </c>
      <c r="F35" s="23">
        <f t="shared" si="0"/>
        <v>4539558.3011999996</v>
      </c>
      <c r="G35" s="24"/>
      <c r="H35" s="25"/>
      <c r="I35" s="25"/>
      <c r="J35" s="25"/>
      <c r="K35" s="25"/>
      <c r="L35" s="24"/>
      <c r="M35" s="24"/>
      <c r="N35" s="25"/>
      <c r="O35" s="25"/>
      <c r="P35" s="25"/>
    </row>
    <row r="36" spans="1:16" ht="18">
      <c r="A36" s="20">
        <v>31</v>
      </c>
      <c r="B36" s="21" t="s">
        <v>87</v>
      </c>
      <c r="C36" s="21" t="s">
        <v>191</v>
      </c>
      <c r="D36" s="22">
        <v>2447345.9448000002</v>
      </c>
      <c r="E36" s="22">
        <v>1953486.9807</v>
      </c>
      <c r="F36" s="23">
        <f t="shared" si="0"/>
        <v>4400832.9254999999</v>
      </c>
      <c r="G36" s="24"/>
      <c r="H36" s="25"/>
      <c r="I36" s="25"/>
      <c r="J36" s="25"/>
      <c r="K36" s="25"/>
      <c r="L36" s="24"/>
      <c r="M36" s="24"/>
      <c r="N36" s="25"/>
      <c r="O36" s="25"/>
      <c r="P36" s="25"/>
    </row>
    <row r="37" spans="1:16" ht="18">
      <c r="A37" s="20">
        <v>32</v>
      </c>
      <c r="B37" s="21" t="s">
        <v>87</v>
      </c>
      <c r="C37" s="21" t="s">
        <v>193</v>
      </c>
      <c r="D37" s="22">
        <v>2335356.8851000001</v>
      </c>
      <c r="E37" s="22">
        <v>1864096.6063999999</v>
      </c>
      <c r="F37" s="23">
        <f t="shared" si="0"/>
        <v>4199453.4914999995</v>
      </c>
      <c r="G37" s="24"/>
      <c r="H37" s="25"/>
      <c r="I37" s="25"/>
      <c r="J37" s="25"/>
      <c r="K37" s="25"/>
      <c r="L37" s="24"/>
      <c r="M37" s="24"/>
      <c r="N37" s="25"/>
      <c r="O37" s="25"/>
      <c r="P37" s="25"/>
    </row>
    <row r="38" spans="1:16" ht="18">
      <c r="A38" s="20">
        <v>33</v>
      </c>
      <c r="B38" s="21" t="s">
        <v>87</v>
      </c>
      <c r="C38" s="21" t="s">
        <v>195</v>
      </c>
      <c r="D38" s="22">
        <v>2175676.8045000001</v>
      </c>
      <c r="E38" s="22">
        <v>1736638.9582</v>
      </c>
      <c r="F38" s="23">
        <f t="shared" si="0"/>
        <v>3912315.7626999998</v>
      </c>
      <c r="G38" s="24"/>
      <c r="H38" s="25"/>
      <c r="I38" s="25"/>
      <c r="J38" s="25"/>
      <c r="K38" s="25"/>
      <c r="L38" s="24"/>
      <c r="M38" s="24"/>
      <c r="N38" s="25"/>
      <c r="O38" s="25"/>
      <c r="P38" s="25"/>
    </row>
    <row r="39" spans="1:16" ht="18">
      <c r="A39" s="20">
        <v>34</v>
      </c>
      <c r="B39" s="21" t="s">
        <v>87</v>
      </c>
      <c r="C39" s="21" t="s">
        <v>197</v>
      </c>
      <c r="D39" s="22">
        <v>2067669.7127</v>
      </c>
      <c r="E39" s="22">
        <v>1650427.0157000001</v>
      </c>
      <c r="F39" s="23">
        <f t="shared" si="0"/>
        <v>3718096.7284000004</v>
      </c>
      <c r="G39" s="24"/>
      <c r="H39" s="25"/>
      <c r="I39" s="25"/>
      <c r="J39" s="25"/>
      <c r="K39" s="25"/>
      <c r="L39" s="24"/>
      <c r="M39" s="24"/>
      <c r="N39" s="25"/>
      <c r="O39" s="25"/>
      <c r="P39" s="25"/>
    </row>
    <row r="40" spans="1:16" ht="18">
      <c r="A40" s="20">
        <v>35</v>
      </c>
      <c r="B40" s="21" t="s">
        <v>87</v>
      </c>
      <c r="C40" s="21" t="s">
        <v>199</v>
      </c>
      <c r="D40" s="22">
        <v>2342329.3906</v>
      </c>
      <c r="E40" s="22">
        <v>1869662.1043</v>
      </c>
      <c r="F40" s="23">
        <f t="shared" si="0"/>
        <v>4211991.4949000003</v>
      </c>
      <c r="G40" s="24"/>
      <c r="H40" s="25"/>
      <c r="I40" s="25"/>
      <c r="J40" s="25"/>
      <c r="K40" s="25"/>
      <c r="L40" s="24"/>
      <c r="M40" s="24"/>
      <c r="N40" s="25"/>
      <c r="O40" s="25"/>
      <c r="P40" s="25"/>
    </row>
    <row r="41" spans="1:16" ht="18">
      <c r="A41" s="20">
        <v>36</v>
      </c>
      <c r="B41" s="21" t="s">
        <v>87</v>
      </c>
      <c r="C41" s="21" t="s">
        <v>201</v>
      </c>
      <c r="D41" s="22">
        <v>2948331.9493</v>
      </c>
      <c r="E41" s="22">
        <v>2353377.1716999998</v>
      </c>
      <c r="F41" s="23">
        <f t="shared" si="0"/>
        <v>5301709.1209999993</v>
      </c>
      <c r="G41" s="24"/>
      <c r="H41" s="25"/>
      <c r="I41" s="25"/>
      <c r="J41" s="25"/>
      <c r="K41" s="25"/>
      <c r="L41" s="24"/>
      <c r="M41" s="24"/>
      <c r="N41" s="25"/>
      <c r="O41" s="25"/>
      <c r="P41" s="25"/>
    </row>
    <row r="42" spans="1:16" ht="18">
      <c r="A42" s="20">
        <v>37</v>
      </c>
      <c r="B42" s="21" t="s">
        <v>87</v>
      </c>
      <c r="C42" s="21" t="s">
        <v>203</v>
      </c>
      <c r="D42" s="22">
        <v>2526074.3905000002</v>
      </c>
      <c r="E42" s="22">
        <v>2016328.523</v>
      </c>
      <c r="F42" s="23">
        <f t="shared" si="0"/>
        <v>4542402.9134999998</v>
      </c>
      <c r="G42" s="24"/>
      <c r="H42" s="25"/>
      <c r="I42" s="25"/>
      <c r="J42" s="25"/>
      <c r="K42" s="25"/>
      <c r="L42" s="24"/>
      <c r="M42" s="24"/>
      <c r="N42" s="25"/>
      <c r="O42" s="25"/>
      <c r="P42" s="25"/>
    </row>
    <row r="43" spans="1:16" ht="18">
      <c r="A43" s="20">
        <v>38</v>
      </c>
      <c r="B43" s="21" t="s">
        <v>87</v>
      </c>
      <c r="C43" s="21" t="s">
        <v>205</v>
      </c>
      <c r="D43" s="22">
        <v>2447956.6663000002</v>
      </c>
      <c r="E43" s="22">
        <v>1953974.4624000001</v>
      </c>
      <c r="F43" s="23">
        <f t="shared" si="0"/>
        <v>4401931.1287000002</v>
      </c>
      <c r="G43" s="24"/>
      <c r="H43" s="25"/>
      <c r="I43" s="25"/>
      <c r="J43" s="25"/>
      <c r="K43" s="25"/>
      <c r="L43" s="24"/>
      <c r="M43" s="24"/>
      <c r="N43" s="25"/>
      <c r="O43" s="25"/>
      <c r="P43" s="25"/>
    </row>
    <row r="44" spans="1:16" ht="18">
      <c r="A44" s="20">
        <v>39</v>
      </c>
      <c r="B44" s="21" t="s">
        <v>88</v>
      </c>
      <c r="C44" s="21" t="s">
        <v>210</v>
      </c>
      <c r="D44" s="22">
        <v>2350617.1025999999</v>
      </c>
      <c r="E44" s="22">
        <v>1876277.4083</v>
      </c>
      <c r="F44" s="23">
        <f t="shared" si="0"/>
        <v>4226894.5109000001</v>
      </c>
      <c r="G44" s="24"/>
      <c r="H44" s="25"/>
      <c r="I44" s="25"/>
      <c r="J44" s="25"/>
      <c r="K44" s="25"/>
      <c r="L44" s="24"/>
      <c r="M44" s="24"/>
      <c r="N44" s="25"/>
      <c r="O44" s="25"/>
      <c r="P44" s="25"/>
    </row>
    <row r="45" spans="1:16" ht="18">
      <c r="A45" s="20">
        <v>40</v>
      </c>
      <c r="B45" s="21" t="s">
        <v>88</v>
      </c>
      <c r="C45" s="21" t="s">
        <v>211</v>
      </c>
      <c r="D45" s="22">
        <v>1835358.2597000001</v>
      </c>
      <c r="E45" s="22">
        <v>1464994.5475999999</v>
      </c>
      <c r="F45" s="23">
        <f t="shared" si="0"/>
        <v>3300352.8073</v>
      </c>
      <c r="G45" s="24"/>
      <c r="H45" s="25"/>
      <c r="I45" s="25"/>
      <c r="J45" s="25"/>
      <c r="K45" s="25"/>
      <c r="L45" s="24"/>
      <c r="M45" s="24"/>
      <c r="N45" s="25"/>
      <c r="O45" s="25"/>
      <c r="P45" s="25"/>
    </row>
    <row r="46" spans="1:16" ht="18">
      <c r="A46" s="20">
        <v>41</v>
      </c>
      <c r="B46" s="21" t="s">
        <v>88</v>
      </c>
      <c r="C46" s="21" t="s">
        <v>213</v>
      </c>
      <c r="D46" s="22">
        <v>2423192.8531999998</v>
      </c>
      <c r="E46" s="22">
        <v>1934207.8304999999</v>
      </c>
      <c r="F46" s="23">
        <f t="shared" si="0"/>
        <v>4357400.6836999999</v>
      </c>
      <c r="G46" s="24"/>
      <c r="H46" s="25"/>
      <c r="I46" s="25"/>
      <c r="J46" s="25"/>
      <c r="K46" s="25"/>
      <c r="L46" s="24"/>
      <c r="M46" s="24"/>
      <c r="N46" s="25"/>
      <c r="O46" s="25"/>
      <c r="P46" s="25"/>
    </row>
    <row r="47" spans="1:16" ht="18">
      <c r="A47" s="20">
        <v>42</v>
      </c>
      <c r="B47" s="21" t="s">
        <v>88</v>
      </c>
      <c r="C47" s="21" t="s">
        <v>215</v>
      </c>
      <c r="D47" s="22">
        <v>1857652.5560000001</v>
      </c>
      <c r="E47" s="22">
        <v>1482789.9956</v>
      </c>
      <c r="F47" s="23">
        <f t="shared" si="0"/>
        <v>3340442.5515999999</v>
      </c>
      <c r="G47" s="24"/>
      <c r="H47" s="25"/>
      <c r="I47" s="25"/>
      <c r="J47" s="25"/>
      <c r="K47" s="25"/>
      <c r="L47" s="24"/>
      <c r="M47" s="24"/>
      <c r="N47" s="25"/>
      <c r="O47" s="25"/>
      <c r="P47" s="25"/>
    </row>
    <row r="48" spans="1:16" ht="18">
      <c r="A48" s="20">
        <v>43</v>
      </c>
      <c r="B48" s="21" t="s">
        <v>88</v>
      </c>
      <c r="C48" s="21" t="s">
        <v>217</v>
      </c>
      <c r="D48" s="22">
        <v>2496379.9989</v>
      </c>
      <c r="E48" s="22">
        <v>1992626.2722</v>
      </c>
      <c r="F48" s="23">
        <f t="shared" si="0"/>
        <v>4489006.2710999995</v>
      </c>
      <c r="G48" s="24"/>
      <c r="H48" s="25"/>
      <c r="I48" s="25"/>
      <c r="J48" s="25"/>
      <c r="K48" s="25"/>
      <c r="L48" s="24"/>
      <c r="M48" s="24"/>
      <c r="N48" s="25"/>
      <c r="O48" s="25"/>
      <c r="P48" s="25"/>
    </row>
    <row r="49" spans="1:16" ht="18">
      <c r="A49" s="20">
        <v>44</v>
      </c>
      <c r="B49" s="21" t="s">
        <v>88</v>
      </c>
      <c r="C49" s="21" t="s">
        <v>219</v>
      </c>
      <c r="D49" s="22">
        <v>2175876.3786999998</v>
      </c>
      <c r="E49" s="22">
        <v>1736798.2594999999</v>
      </c>
      <c r="F49" s="23">
        <f t="shared" si="0"/>
        <v>3912674.6381999999</v>
      </c>
      <c r="G49" s="24"/>
      <c r="H49" s="25"/>
      <c r="I49" s="25"/>
      <c r="J49" s="25"/>
      <c r="K49" s="25"/>
      <c r="L49" s="24"/>
      <c r="M49" s="24"/>
      <c r="N49" s="25"/>
      <c r="O49" s="25"/>
      <c r="P49" s="25"/>
    </row>
    <row r="50" spans="1:16" ht="18">
      <c r="A50" s="20">
        <v>45</v>
      </c>
      <c r="B50" s="21" t="s">
        <v>88</v>
      </c>
      <c r="C50" s="21" t="s">
        <v>221</v>
      </c>
      <c r="D50" s="22">
        <v>2467822.7747999998</v>
      </c>
      <c r="E50" s="22">
        <v>1969831.7157000001</v>
      </c>
      <c r="F50" s="23">
        <f t="shared" si="0"/>
        <v>4437654.4904999994</v>
      </c>
      <c r="G50" s="24"/>
      <c r="H50" s="25"/>
      <c r="I50" s="25"/>
      <c r="J50" s="25"/>
      <c r="K50" s="25"/>
      <c r="L50" s="24"/>
      <c r="M50" s="24"/>
      <c r="N50" s="25"/>
      <c r="O50" s="25"/>
      <c r="P50" s="25"/>
    </row>
    <row r="51" spans="1:16" ht="18">
      <c r="A51" s="20">
        <v>46</v>
      </c>
      <c r="B51" s="21" t="s">
        <v>88</v>
      </c>
      <c r="C51" s="21" t="s">
        <v>223</v>
      </c>
      <c r="D51" s="22">
        <v>1977340.6743999999</v>
      </c>
      <c r="E51" s="22">
        <v>1578325.8071999999</v>
      </c>
      <c r="F51" s="23">
        <f t="shared" si="0"/>
        <v>3555666.4815999996</v>
      </c>
      <c r="G51" s="24"/>
      <c r="H51" s="25"/>
      <c r="I51" s="25"/>
      <c r="J51" s="25"/>
      <c r="K51" s="25"/>
      <c r="L51" s="24"/>
      <c r="M51" s="24"/>
      <c r="N51" s="25"/>
      <c r="O51" s="25"/>
      <c r="P51" s="25"/>
    </row>
    <row r="52" spans="1:16" ht="36">
      <c r="A52" s="20">
        <v>47</v>
      </c>
      <c r="B52" s="21" t="s">
        <v>88</v>
      </c>
      <c r="C52" s="21" t="s">
        <v>225</v>
      </c>
      <c r="D52" s="22">
        <v>2294772.2700999998</v>
      </c>
      <c r="E52" s="22">
        <v>1831701.7105</v>
      </c>
      <c r="F52" s="23">
        <f t="shared" si="0"/>
        <v>4126473.9805999999</v>
      </c>
      <c r="G52" s="24"/>
      <c r="H52" s="25"/>
      <c r="I52" s="25"/>
      <c r="J52" s="25"/>
      <c r="K52" s="25"/>
      <c r="L52" s="24"/>
      <c r="M52" s="24"/>
      <c r="N52" s="25"/>
      <c r="O52" s="25"/>
      <c r="P52" s="25"/>
    </row>
    <row r="53" spans="1:16" ht="18">
      <c r="A53" s="20">
        <v>48</v>
      </c>
      <c r="B53" s="21" t="s">
        <v>88</v>
      </c>
      <c r="C53" s="21" t="s">
        <v>227</v>
      </c>
      <c r="D53" s="22">
        <v>2496605.9937</v>
      </c>
      <c r="E53" s="22">
        <v>1992806.6625999999</v>
      </c>
      <c r="F53" s="23">
        <f t="shared" si="0"/>
        <v>4489412.6562999999</v>
      </c>
      <c r="G53" s="24"/>
      <c r="H53" s="25"/>
      <c r="I53" s="25"/>
      <c r="J53" s="25"/>
      <c r="K53" s="25"/>
      <c r="L53" s="24"/>
      <c r="M53" s="24"/>
      <c r="N53" s="25"/>
      <c r="O53" s="25"/>
      <c r="P53" s="25"/>
    </row>
    <row r="54" spans="1:16" ht="18">
      <c r="A54" s="20">
        <v>49</v>
      </c>
      <c r="B54" s="21" t="s">
        <v>88</v>
      </c>
      <c r="C54" s="21" t="s">
        <v>229</v>
      </c>
      <c r="D54" s="22">
        <v>1921457.1054</v>
      </c>
      <c r="E54" s="22">
        <v>1533719.1897</v>
      </c>
      <c r="F54" s="23">
        <f t="shared" si="0"/>
        <v>3455176.2950999998</v>
      </c>
      <c r="G54" s="24"/>
      <c r="H54" s="25"/>
      <c r="I54" s="25"/>
      <c r="J54" s="25"/>
      <c r="K54" s="25"/>
      <c r="L54" s="24"/>
      <c r="M54" s="24"/>
      <c r="N54" s="25"/>
      <c r="O54" s="25"/>
      <c r="P54" s="25"/>
    </row>
    <row r="55" spans="1:16" ht="18">
      <c r="A55" s="20">
        <v>50</v>
      </c>
      <c r="B55" s="21" t="s">
        <v>88</v>
      </c>
      <c r="C55" s="21" t="s">
        <v>231</v>
      </c>
      <c r="D55" s="22">
        <v>2272738.4822999998</v>
      </c>
      <c r="E55" s="22">
        <v>1814114.202</v>
      </c>
      <c r="F55" s="23">
        <f t="shared" si="0"/>
        <v>4086852.6842999998</v>
      </c>
      <c r="G55" s="24"/>
      <c r="H55" s="25"/>
      <c r="I55" s="25"/>
      <c r="J55" s="25"/>
      <c r="K55" s="25"/>
      <c r="L55" s="24"/>
      <c r="M55" s="24"/>
      <c r="N55" s="25"/>
      <c r="O55" s="25"/>
      <c r="P55" s="25"/>
    </row>
    <row r="56" spans="1:16" ht="18">
      <c r="A56" s="20">
        <v>51</v>
      </c>
      <c r="B56" s="21" t="s">
        <v>88</v>
      </c>
      <c r="C56" s="21" t="s">
        <v>233</v>
      </c>
      <c r="D56" s="22">
        <v>2273379.2653000001</v>
      </c>
      <c r="E56" s="22">
        <v>1814625.679</v>
      </c>
      <c r="F56" s="23">
        <f t="shared" si="0"/>
        <v>4088004.9443000001</v>
      </c>
      <c r="G56" s="24"/>
      <c r="H56" s="25"/>
      <c r="I56" s="25"/>
      <c r="J56" s="25"/>
      <c r="K56" s="25"/>
      <c r="L56" s="24"/>
      <c r="M56" s="24"/>
      <c r="N56" s="25"/>
      <c r="O56" s="25"/>
      <c r="P56" s="25"/>
    </row>
    <row r="57" spans="1:16" ht="18">
      <c r="A57" s="20">
        <v>52</v>
      </c>
      <c r="B57" s="21" t="s">
        <v>88</v>
      </c>
      <c r="C57" s="21" t="s">
        <v>235</v>
      </c>
      <c r="D57" s="22">
        <v>2344652.5224000001</v>
      </c>
      <c r="E57" s="22">
        <v>1871516.4428000001</v>
      </c>
      <c r="F57" s="23">
        <f t="shared" si="0"/>
        <v>4216168.9652000004</v>
      </c>
      <c r="G57" s="24"/>
      <c r="H57" s="25"/>
      <c r="I57" s="25"/>
      <c r="J57" s="25"/>
      <c r="K57" s="25"/>
      <c r="L57" s="24"/>
      <c r="M57" s="24"/>
      <c r="N57" s="25"/>
      <c r="O57" s="25"/>
      <c r="P57" s="25"/>
    </row>
    <row r="58" spans="1:16" ht="18">
      <c r="A58" s="20">
        <v>53</v>
      </c>
      <c r="B58" s="21" t="s">
        <v>88</v>
      </c>
      <c r="C58" s="21" t="s">
        <v>237</v>
      </c>
      <c r="D58" s="22">
        <v>2142069.8525999999</v>
      </c>
      <c r="E58" s="22">
        <v>1709813.6769999999</v>
      </c>
      <c r="F58" s="23">
        <f t="shared" si="0"/>
        <v>3851883.5296</v>
      </c>
      <c r="G58" s="24"/>
      <c r="H58" s="25"/>
      <c r="I58" s="25"/>
      <c r="J58" s="25"/>
      <c r="K58" s="25"/>
      <c r="L58" s="24"/>
      <c r="M58" s="24"/>
      <c r="N58" s="25"/>
      <c r="O58" s="25"/>
      <c r="P58" s="25"/>
    </row>
    <row r="59" spans="1:16" ht="18">
      <c r="A59" s="20">
        <v>54</v>
      </c>
      <c r="B59" s="21" t="s">
        <v>88</v>
      </c>
      <c r="C59" s="21" t="s">
        <v>239</v>
      </c>
      <c r="D59" s="22">
        <v>2187161.2280000001</v>
      </c>
      <c r="E59" s="22">
        <v>1745805.8973999999</v>
      </c>
      <c r="F59" s="23">
        <f t="shared" si="0"/>
        <v>3932967.1254000003</v>
      </c>
      <c r="G59" s="24"/>
      <c r="H59" s="25"/>
      <c r="I59" s="25"/>
      <c r="J59" s="25"/>
      <c r="K59" s="25"/>
      <c r="L59" s="24"/>
      <c r="M59" s="24"/>
      <c r="N59" s="25"/>
      <c r="O59" s="25"/>
      <c r="P59" s="25"/>
    </row>
    <row r="60" spans="1:16" ht="18">
      <c r="A60" s="20">
        <v>55</v>
      </c>
      <c r="B60" s="21" t="s">
        <v>88</v>
      </c>
      <c r="C60" s="21" t="s">
        <v>241</v>
      </c>
      <c r="D60" s="22">
        <v>2041584.9955</v>
      </c>
      <c r="E60" s="22">
        <v>1629606.0297999999</v>
      </c>
      <c r="F60" s="23">
        <f t="shared" si="0"/>
        <v>3671191.0252999999</v>
      </c>
      <c r="G60" s="24"/>
      <c r="H60" s="25"/>
      <c r="I60" s="25"/>
      <c r="J60" s="25"/>
      <c r="K60" s="25"/>
      <c r="L60" s="24"/>
      <c r="M60" s="24"/>
      <c r="N60" s="25"/>
      <c r="O60" s="25"/>
      <c r="P60" s="25"/>
    </row>
    <row r="61" spans="1:16" ht="18">
      <c r="A61" s="20">
        <v>56</v>
      </c>
      <c r="B61" s="21" t="s">
        <v>88</v>
      </c>
      <c r="C61" s="21" t="s">
        <v>243</v>
      </c>
      <c r="D61" s="22">
        <v>2536474.5874999999</v>
      </c>
      <c r="E61" s="22">
        <v>2024630.0259</v>
      </c>
      <c r="F61" s="23">
        <f t="shared" si="0"/>
        <v>4561104.6134000001</v>
      </c>
      <c r="G61" s="24"/>
      <c r="H61" s="25"/>
      <c r="I61" s="25"/>
      <c r="J61" s="25"/>
      <c r="K61" s="25"/>
      <c r="L61" s="24"/>
      <c r="M61" s="24"/>
      <c r="N61" s="25"/>
      <c r="O61" s="25"/>
      <c r="P61" s="25"/>
    </row>
    <row r="62" spans="1:16" ht="18">
      <c r="A62" s="20">
        <v>57</v>
      </c>
      <c r="B62" s="21" t="s">
        <v>88</v>
      </c>
      <c r="C62" s="21" t="s">
        <v>245</v>
      </c>
      <c r="D62" s="22">
        <v>2116500.2434</v>
      </c>
      <c r="E62" s="22">
        <v>1689403.8536</v>
      </c>
      <c r="F62" s="23">
        <f t="shared" si="0"/>
        <v>3805904.0970000001</v>
      </c>
      <c r="G62" s="24"/>
      <c r="H62" s="25"/>
      <c r="I62" s="25"/>
      <c r="J62" s="25"/>
      <c r="K62" s="25"/>
      <c r="L62" s="24"/>
      <c r="M62" s="24"/>
      <c r="N62" s="25"/>
      <c r="O62" s="25"/>
      <c r="P62" s="25"/>
    </row>
    <row r="63" spans="1:16" ht="18">
      <c r="A63" s="20">
        <v>58</v>
      </c>
      <c r="B63" s="21" t="s">
        <v>88</v>
      </c>
      <c r="C63" s="21" t="s">
        <v>247</v>
      </c>
      <c r="D63" s="22">
        <v>2226911.1455000001</v>
      </c>
      <c r="E63" s="22">
        <v>1777534.5326</v>
      </c>
      <c r="F63" s="23">
        <f t="shared" si="0"/>
        <v>4004445.6781000001</v>
      </c>
      <c r="G63" s="24"/>
      <c r="H63" s="25"/>
      <c r="I63" s="25"/>
      <c r="J63" s="25"/>
      <c r="K63" s="25"/>
      <c r="L63" s="24"/>
      <c r="M63" s="24"/>
      <c r="N63" s="25"/>
      <c r="O63" s="25"/>
      <c r="P63" s="25"/>
    </row>
    <row r="64" spans="1:16" ht="18">
      <c r="A64" s="20">
        <v>59</v>
      </c>
      <c r="B64" s="21" t="s">
        <v>88</v>
      </c>
      <c r="C64" s="21" t="s">
        <v>249</v>
      </c>
      <c r="D64" s="22">
        <v>2316311.0366000002</v>
      </c>
      <c r="E64" s="22">
        <v>1848894.0899</v>
      </c>
      <c r="F64" s="23">
        <f t="shared" si="0"/>
        <v>4165205.1265000002</v>
      </c>
      <c r="G64" s="24"/>
      <c r="H64" s="25"/>
      <c r="I64" s="25"/>
      <c r="J64" s="25"/>
      <c r="K64" s="25"/>
      <c r="L64" s="24"/>
      <c r="M64" s="24"/>
      <c r="N64" s="25"/>
      <c r="O64" s="25"/>
      <c r="P64" s="25"/>
    </row>
    <row r="65" spans="1:16" ht="18">
      <c r="A65" s="20">
        <v>60</v>
      </c>
      <c r="B65" s="21" t="s">
        <v>88</v>
      </c>
      <c r="C65" s="21" t="s">
        <v>251</v>
      </c>
      <c r="D65" s="22">
        <v>1990929.9611</v>
      </c>
      <c r="E65" s="22">
        <v>1589172.8617</v>
      </c>
      <c r="F65" s="23">
        <f t="shared" si="0"/>
        <v>3580102.8228000002</v>
      </c>
      <c r="G65" s="24"/>
      <c r="H65" s="25"/>
      <c r="I65" s="25"/>
      <c r="J65" s="25"/>
      <c r="K65" s="25"/>
      <c r="L65" s="24"/>
      <c r="M65" s="24"/>
      <c r="N65" s="25"/>
      <c r="O65" s="25"/>
      <c r="P65" s="25"/>
    </row>
    <row r="66" spans="1:16" ht="18">
      <c r="A66" s="20">
        <v>61</v>
      </c>
      <c r="B66" s="21" t="s">
        <v>88</v>
      </c>
      <c r="C66" s="21" t="s">
        <v>253</v>
      </c>
      <c r="D66" s="22">
        <v>2078918.1798</v>
      </c>
      <c r="E66" s="22">
        <v>1659405.6131</v>
      </c>
      <c r="F66" s="23">
        <f t="shared" si="0"/>
        <v>3738323.7928999998</v>
      </c>
      <c r="G66" s="24"/>
      <c r="H66" s="25"/>
      <c r="I66" s="25"/>
      <c r="J66" s="25"/>
      <c r="K66" s="25"/>
      <c r="L66" s="24"/>
      <c r="M66" s="24"/>
      <c r="N66" s="25"/>
      <c r="O66" s="25"/>
      <c r="P66" s="25"/>
    </row>
    <row r="67" spans="1:16" ht="18">
      <c r="A67" s="20">
        <v>62</v>
      </c>
      <c r="B67" s="21" t="s">
        <v>88</v>
      </c>
      <c r="C67" s="21" t="s">
        <v>255</v>
      </c>
      <c r="D67" s="22">
        <v>2129396.9021999999</v>
      </c>
      <c r="E67" s="22">
        <v>1699698.048</v>
      </c>
      <c r="F67" s="23">
        <f t="shared" si="0"/>
        <v>3829094.9501999998</v>
      </c>
      <c r="G67" s="24"/>
      <c r="H67" s="25"/>
      <c r="I67" s="25"/>
      <c r="J67" s="25"/>
      <c r="K67" s="25"/>
      <c r="L67" s="24"/>
      <c r="M67" s="24"/>
      <c r="N67" s="25"/>
      <c r="O67" s="25"/>
      <c r="P67" s="25"/>
    </row>
    <row r="68" spans="1:16" ht="18">
      <c r="A68" s="20">
        <v>63</v>
      </c>
      <c r="B68" s="21" t="s">
        <v>88</v>
      </c>
      <c r="C68" s="21" t="s">
        <v>257</v>
      </c>
      <c r="D68" s="22">
        <v>2508901.2678999999</v>
      </c>
      <c r="E68" s="22">
        <v>2002620.8281</v>
      </c>
      <c r="F68" s="23">
        <f t="shared" si="0"/>
        <v>4511522.0959999999</v>
      </c>
      <c r="G68" s="24"/>
      <c r="H68" s="25"/>
      <c r="I68" s="25"/>
      <c r="J68" s="25"/>
      <c r="K68" s="25"/>
      <c r="L68" s="24"/>
      <c r="M68" s="24"/>
      <c r="N68" s="25"/>
      <c r="O68" s="25"/>
      <c r="P68" s="25"/>
    </row>
    <row r="69" spans="1:16" ht="18">
      <c r="A69" s="20">
        <v>64</v>
      </c>
      <c r="B69" s="21" t="s">
        <v>88</v>
      </c>
      <c r="C69" s="21" t="s">
        <v>259</v>
      </c>
      <c r="D69" s="22">
        <v>1868897.3848000001</v>
      </c>
      <c r="E69" s="22">
        <v>1491765.6889</v>
      </c>
      <c r="F69" s="23">
        <f t="shared" si="0"/>
        <v>3360663.0737000001</v>
      </c>
      <c r="G69" s="24"/>
      <c r="H69" s="25"/>
      <c r="I69" s="25"/>
      <c r="J69" s="25"/>
      <c r="K69" s="25"/>
      <c r="L69" s="24"/>
      <c r="M69" s="24"/>
      <c r="N69" s="25"/>
      <c r="O69" s="25"/>
      <c r="P69" s="25"/>
    </row>
    <row r="70" spans="1:16" ht="18">
      <c r="A70" s="20">
        <v>65</v>
      </c>
      <c r="B70" s="21" t="s">
        <v>88</v>
      </c>
      <c r="C70" s="21" t="s">
        <v>261</v>
      </c>
      <c r="D70" s="22">
        <v>2293152.3531999998</v>
      </c>
      <c r="E70" s="22">
        <v>1830408.6825999999</v>
      </c>
      <c r="F70" s="23">
        <f t="shared" si="0"/>
        <v>4123561.0357999997</v>
      </c>
      <c r="G70" s="24"/>
      <c r="H70" s="25"/>
      <c r="I70" s="25"/>
      <c r="J70" s="25"/>
      <c r="K70" s="25"/>
      <c r="L70" s="24"/>
      <c r="M70" s="24"/>
      <c r="N70" s="25"/>
      <c r="O70" s="25"/>
      <c r="P70" s="25"/>
    </row>
    <row r="71" spans="1:16" ht="18">
      <c r="A71" s="20">
        <v>66</v>
      </c>
      <c r="B71" s="21" t="s">
        <v>88</v>
      </c>
      <c r="C71" s="21" t="s">
        <v>263</v>
      </c>
      <c r="D71" s="22">
        <v>1869562.922</v>
      </c>
      <c r="E71" s="22">
        <v>1492296.9249</v>
      </c>
      <c r="F71" s="23">
        <f t="shared" ref="F71:F134" si="1">D71+E71</f>
        <v>3361859.8469000002</v>
      </c>
      <c r="G71" s="24"/>
      <c r="H71" s="25"/>
      <c r="I71" s="25"/>
      <c r="J71" s="25"/>
      <c r="K71" s="25"/>
      <c r="L71" s="24"/>
      <c r="M71" s="24"/>
      <c r="N71" s="25"/>
      <c r="O71" s="25"/>
      <c r="P71" s="25"/>
    </row>
    <row r="72" spans="1:16" ht="18">
      <c r="A72" s="20">
        <v>67</v>
      </c>
      <c r="B72" s="21" t="s">
        <v>88</v>
      </c>
      <c r="C72" s="21" t="s">
        <v>265</v>
      </c>
      <c r="D72" s="22">
        <v>2438210.1845</v>
      </c>
      <c r="E72" s="22">
        <v>1946194.7592</v>
      </c>
      <c r="F72" s="23">
        <f t="shared" si="1"/>
        <v>4384404.9436999997</v>
      </c>
      <c r="G72" s="24"/>
      <c r="H72" s="25"/>
      <c r="I72" s="25"/>
      <c r="J72" s="25"/>
      <c r="K72" s="25"/>
      <c r="L72" s="24"/>
      <c r="M72" s="24"/>
      <c r="N72" s="25"/>
      <c r="O72" s="25"/>
      <c r="P72" s="25"/>
    </row>
    <row r="73" spans="1:16" ht="36">
      <c r="A73" s="20">
        <v>68</v>
      </c>
      <c r="B73" s="21" t="s">
        <v>88</v>
      </c>
      <c r="C73" s="21" t="s">
        <v>267</v>
      </c>
      <c r="D73" s="22">
        <v>2017498.8972</v>
      </c>
      <c r="E73" s="22">
        <v>1610380.3541999999</v>
      </c>
      <c r="F73" s="23">
        <f t="shared" si="1"/>
        <v>3627879.2514</v>
      </c>
      <c r="G73" s="24"/>
      <c r="H73" s="25"/>
      <c r="I73" s="25"/>
      <c r="J73" s="25"/>
      <c r="K73" s="25"/>
      <c r="L73" s="24"/>
      <c r="M73" s="24"/>
      <c r="N73" s="25"/>
      <c r="O73" s="25"/>
      <c r="P73" s="25"/>
    </row>
    <row r="74" spans="1:16" ht="18">
      <c r="A74" s="20">
        <v>69</v>
      </c>
      <c r="B74" s="21" t="s">
        <v>88</v>
      </c>
      <c r="C74" s="21" t="s">
        <v>269</v>
      </c>
      <c r="D74" s="22">
        <v>3049547.9637000002</v>
      </c>
      <c r="E74" s="22">
        <v>2434168.4333000001</v>
      </c>
      <c r="F74" s="23">
        <f t="shared" si="1"/>
        <v>5483716.3969999999</v>
      </c>
      <c r="G74" s="24"/>
      <c r="H74" s="25"/>
      <c r="I74" s="25"/>
      <c r="J74" s="25"/>
      <c r="K74" s="25"/>
      <c r="L74" s="24"/>
      <c r="M74" s="24"/>
      <c r="N74" s="25"/>
      <c r="O74" s="25"/>
      <c r="P74" s="25"/>
    </row>
    <row r="75" spans="1:16" ht="18">
      <c r="A75" s="20">
        <v>70</v>
      </c>
      <c r="B75" s="21" t="s">
        <v>89</v>
      </c>
      <c r="C75" s="21" t="s">
        <v>274</v>
      </c>
      <c r="D75" s="22">
        <v>3430063.5891</v>
      </c>
      <c r="E75" s="22">
        <v>2737898.4071999998</v>
      </c>
      <c r="F75" s="23">
        <f t="shared" si="1"/>
        <v>6167961.9962999998</v>
      </c>
      <c r="G75" s="24"/>
      <c r="H75" s="25"/>
      <c r="I75" s="25"/>
      <c r="J75" s="25"/>
      <c r="K75" s="25"/>
      <c r="L75" s="24"/>
      <c r="M75" s="24"/>
      <c r="N75" s="25"/>
      <c r="O75" s="25"/>
      <c r="P75" s="25"/>
    </row>
    <row r="76" spans="1:16" ht="18">
      <c r="A76" s="20">
        <v>71</v>
      </c>
      <c r="B76" s="21" t="s">
        <v>89</v>
      </c>
      <c r="C76" s="21" t="s">
        <v>276</v>
      </c>
      <c r="D76" s="22">
        <v>2255805.0355000002</v>
      </c>
      <c r="E76" s="22">
        <v>1800597.8178999999</v>
      </c>
      <c r="F76" s="23">
        <f t="shared" si="1"/>
        <v>4056402.8534000004</v>
      </c>
      <c r="G76" s="24"/>
      <c r="H76" s="25"/>
      <c r="I76" s="25"/>
      <c r="J76" s="25"/>
      <c r="K76" s="25"/>
      <c r="L76" s="24"/>
      <c r="M76" s="24"/>
      <c r="N76" s="25"/>
      <c r="O76" s="25"/>
      <c r="P76" s="25"/>
    </row>
    <row r="77" spans="1:16" ht="18">
      <c r="A77" s="20">
        <v>72</v>
      </c>
      <c r="B77" s="21" t="s">
        <v>89</v>
      </c>
      <c r="C77" s="21" t="s">
        <v>278</v>
      </c>
      <c r="D77" s="22">
        <v>2320585.4578999998</v>
      </c>
      <c r="E77" s="22">
        <v>1852305.96</v>
      </c>
      <c r="F77" s="23">
        <f t="shared" si="1"/>
        <v>4172891.4178999998</v>
      </c>
      <c r="G77" s="24"/>
      <c r="H77" s="25"/>
      <c r="I77" s="25"/>
      <c r="J77" s="25"/>
      <c r="K77" s="25"/>
      <c r="L77" s="24"/>
      <c r="M77" s="24"/>
      <c r="N77" s="25"/>
      <c r="O77" s="25"/>
      <c r="P77" s="25"/>
    </row>
    <row r="78" spans="1:16" ht="18">
      <c r="A78" s="20">
        <v>73</v>
      </c>
      <c r="B78" s="21" t="s">
        <v>89</v>
      </c>
      <c r="C78" s="21" t="s">
        <v>280</v>
      </c>
      <c r="D78" s="22">
        <v>2804880.2412</v>
      </c>
      <c r="E78" s="22">
        <v>2238873.1127999998</v>
      </c>
      <c r="F78" s="23">
        <f t="shared" si="1"/>
        <v>5043753.3540000003</v>
      </c>
      <c r="G78" s="24"/>
      <c r="H78" s="25"/>
      <c r="I78" s="25"/>
      <c r="J78" s="25"/>
      <c r="K78" s="25"/>
      <c r="L78" s="24"/>
      <c r="M78" s="24"/>
      <c r="N78" s="25"/>
      <c r="O78" s="25"/>
      <c r="P78" s="25"/>
    </row>
    <row r="79" spans="1:16" ht="18">
      <c r="A79" s="20">
        <v>74</v>
      </c>
      <c r="B79" s="21" t="s">
        <v>89</v>
      </c>
      <c r="C79" s="21" t="s">
        <v>282</v>
      </c>
      <c r="D79" s="22">
        <v>2130215.2902000002</v>
      </c>
      <c r="E79" s="22">
        <v>1700351.2904999999</v>
      </c>
      <c r="F79" s="23">
        <f t="shared" si="1"/>
        <v>3830566.5806999998</v>
      </c>
      <c r="G79" s="24"/>
      <c r="H79" s="25"/>
      <c r="I79" s="25"/>
      <c r="J79" s="25"/>
      <c r="K79" s="25"/>
      <c r="L79" s="24"/>
      <c r="M79" s="24"/>
      <c r="N79" s="25"/>
      <c r="O79" s="25"/>
      <c r="P79" s="25"/>
    </row>
    <row r="80" spans="1:16" ht="18">
      <c r="A80" s="20">
        <v>75</v>
      </c>
      <c r="B80" s="21" t="s">
        <v>89</v>
      </c>
      <c r="C80" s="21" t="s">
        <v>284</v>
      </c>
      <c r="D80" s="22">
        <v>2452352.8119000001</v>
      </c>
      <c r="E80" s="22">
        <v>1957483.4935999999</v>
      </c>
      <c r="F80" s="23">
        <f t="shared" si="1"/>
        <v>4409836.3054999998</v>
      </c>
      <c r="G80" s="24"/>
      <c r="H80" s="25"/>
      <c r="I80" s="25"/>
      <c r="J80" s="25"/>
      <c r="K80" s="25"/>
      <c r="L80" s="24"/>
      <c r="M80" s="24"/>
      <c r="N80" s="25"/>
      <c r="O80" s="25"/>
      <c r="P80" s="25"/>
    </row>
    <row r="81" spans="1:16" ht="18">
      <c r="A81" s="20">
        <v>76</v>
      </c>
      <c r="B81" s="21" t="s">
        <v>89</v>
      </c>
      <c r="C81" s="21" t="s">
        <v>286</v>
      </c>
      <c r="D81" s="22">
        <v>2272777.8361</v>
      </c>
      <c r="E81" s="22">
        <v>1814145.6144999999</v>
      </c>
      <c r="F81" s="23">
        <f t="shared" si="1"/>
        <v>4086923.4506000001</v>
      </c>
      <c r="G81" s="24"/>
      <c r="H81" s="25"/>
      <c r="I81" s="25"/>
      <c r="J81" s="25"/>
      <c r="K81" s="25"/>
      <c r="L81" s="24"/>
      <c r="M81" s="24"/>
      <c r="N81" s="25"/>
      <c r="O81" s="25"/>
      <c r="P81" s="25"/>
    </row>
    <row r="82" spans="1:16" ht="18">
      <c r="A82" s="20">
        <v>77</v>
      </c>
      <c r="B82" s="21" t="s">
        <v>89</v>
      </c>
      <c r="C82" s="21" t="s">
        <v>288</v>
      </c>
      <c r="D82" s="22">
        <v>2032145.7863</v>
      </c>
      <c r="E82" s="22">
        <v>1622071.5935</v>
      </c>
      <c r="F82" s="23">
        <f t="shared" si="1"/>
        <v>3654217.3798000002</v>
      </c>
      <c r="G82" s="24"/>
      <c r="H82" s="25"/>
      <c r="I82" s="25"/>
      <c r="J82" s="25"/>
      <c r="K82" s="25"/>
      <c r="L82" s="24"/>
      <c r="M82" s="24"/>
      <c r="N82" s="25"/>
      <c r="O82" s="25"/>
      <c r="P82" s="25"/>
    </row>
    <row r="83" spans="1:16" ht="18">
      <c r="A83" s="20">
        <v>78</v>
      </c>
      <c r="B83" s="21" t="s">
        <v>89</v>
      </c>
      <c r="C83" s="21" t="s">
        <v>290</v>
      </c>
      <c r="D83" s="22">
        <v>2257078.8281</v>
      </c>
      <c r="E83" s="22">
        <v>1801614.5671999999</v>
      </c>
      <c r="F83" s="23">
        <f t="shared" si="1"/>
        <v>4058693.3953</v>
      </c>
      <c r="G83" s="24"/>
      <c r="H83" s="25"/>
      <c r="I83" s="25"/>
      <c r="J83" s="25"/>
      <c r="K83" s="25"/>
      <c r="L83" s="24"/>
      <c r="M83" s="24"/>
      <c r="N83" s="25"/>
      <c r="O83" s="25"/>
      <c r="P83" s="25"/>
    </row>
    <row r="84" spans="1:16" ht="18">
      <c r="A84" s="20">
        <v>79</v>
      </c>
      <c r="B84" s="21" t="s">
        <v>89</v>
      </c>
      <c r="C84" s="21" t="s">
        <v>292</v>
      </c>
      <c r="D84" s="22">
        <v>3570780.0702</v>
      </c>
      <c r="E84" s="22">
        <v>2850219.1907000002</v>
      </c>
      <c r="F84" s="23">
        <f t="shared" si="1"/>
        <v>6420999.2609000001</v>
      </c>
      <c r="G84" s="24"/>
      <c r="H84" s="25"/>
      <c r="I84" s="25"/>
      <c r="J84" s="25"/>
      <c r="K84" s="25"/>
      <c r="L84" s="24"/>
      <c r="M84" s="24"/>
      <c r="N84" s="25"/>
      <c r="O84" s="25"/>
      <c r="P84" s="25"/>
    </row>
    <row r="85" spans="1:16" ht="18">
      <c r="A85" s="20">
        <v>80</v>
      </c>
      <c r="B85" s="21" t="s">
        <v>89</v>
      </c>
      <c r="C85" s="21" t="s">
        <v>294</v>
      </c>
      <c r="D85" s="22">
        <v>2481696.4610000001</v>
      </c>
      <c r="E85" s="22">
        <v>1980905.7794999999</v>
      </c>
      <c r="F85" s="23">
        <f t="shared" si="1"/>
        <v>4462602.2405000003</v>
      </c>
      <c r="G85" s="24"/>
      <c r="H85" s="25"/>
      <c r="I85" s="25"/>
      <c r="J85" s="25"/>
      <c r="K85" s="25"/>
      <c r="L85" s="24"/>
      <c r="M85" s="24"/>
      <c r="N85" s="25"/>
      <c r="O85" s="25"/>
      <c r="P85" s="25"/>
    </row>
    <row r="86" spans="1:16" ht="18">
      <c r="A86" s="20">
        <v>81</v>
      </c>
      <c r="B86" s="21" t="s">
        <v>89</v>
      </c>
      <c r="C86" s="21" t="s">
        <v>296</v>
      </c>
      <c r="D86" s="22">
        <v>3034123.0887000002</v>
      </c>
      <c r="E86" s="22">
        <v>2421856.2006999999</v>
      </c>
      <c r="F86" s="23">
        <f t="shared" si="1"/>
        <v>5455979.2894000001</v>
      </c>
      <c r="G86" s="24"/>
      <c r="H86" s="25"/>
      <c r="I86" s="25"/>
      <c r="J86" s="25"/>
      <c r="K86" s="25"/>
      <c r="L86" s="24"/>
      <c r="M86" s="24"/>
      <c r="N86" s="25"/>
      <c r="O86" s="25"/>
      <c r="P86" s="25"/>
    </row>
    <row r="87" spans="1:16" ht="18">
      <c r="A87" s="20">
        <v>82</v>
      </c>
      <c r="B87" s="21" t="s">
        <v>89</v>
      </c>
      <c r="C87" s="21" t="s">
        <v>298</v>
      </c>
      <c r="D87" s="22">
        <v>2229306.0304999999</v>
      </c>
      <c r="E87" s="22">
        <v>1779446.1449</v>
      </c>
      <c r="F87" s="23">
        <f t="shared" si="1"/>
        <v>4008752.1754000001</v>
      </c>
      <c r="G87" s="24"/>
      <c r="H87" s="25"/>
      <c r="I87" s="25"/>
      <c r="J87" s="25"/>
      <c r="K87" s="25"/>
      <c r="L87" s="24"/>
      <c r="M87" s="24"/>
      <c r="N87" s="25"/>
      <c r="O87" s="25"/>
      <c r="P87" s="25"/>
    </row>
    <row r="88" spans="1:16" ht="18">
      <c r="A88" s="20">
        <v>83</v>
      </c>
      <c r="B88" s="21" t="s">
        <v>89</v>
      </c>
      <c r="C88" s="21" t="s">
        <v>300</v>
      </c>
      <c r="D88" s="22">
        <v>2210370.1946</v>
      </c>
      <c r="E88" s="22">
        <v>1764331.4410999999</v>
      </c>
      <c r="F88" s="23">
        <f t="shared" si="1"/>
        <v>3974701.6357</v>
      </c>
      <c r="G88" s="24"/>
      <c r="H88" s="25"/>
      <c r="I88" s="25"/>
      <c r="J88" s="25"/>
      <c r="K88" s="25"/>
      <c r="L88" s="24"/>
      <c r="M88" s="24"/>
      <c r="N88" s="25"/>
      <c r="O88" s="25"/>
      <c r="P88" s="25"/>
    </row>
    <row r="89" spans="1:16" ht="18">
      <c r="A89" s="20">
        <v>84</v>
      </c>
      <c r="B89" s="21" t="s">
        <v>89</v>
      </c>
      <c r="C89" s="21" t="s">
        <v>302</v>
      </c>
      <c r="D89" s="22">
        <v>2652928.2407</v>
      </c>
      <c r="E89" s="22">
        <v>2117584.0669</v>
      </c>
      <c r="F89" s="23">
        <f t="shared" si="1"/>
        <v>4770512.3075999999</v>
      </c>
      <c r="G89" s="24"/>
      <c r="H89" s="25"/>
      <c r="I89" s="25"/>
      <c r="J89" s="25"/>
      <c r="K89" s="25"/>
      <c r="L89" s="24"/>
      <c r="M89" s="24"/>
      <c r="N89" s="25"/>
      <c r="O89" s="25"/>
      <c r="P89" s="25"/>
    </row>
    <row r="90" spans="1:16" ht="18">
      <c r="A90" s="20">
        <v>85</v>
      </c>
      <c r="B90" s="21" t="s">
        <v>89</v>
      </c>
      <c r="C90" s="21" t="s">
        <v>304</v>
      </c>
      <c r="D90" s="22">
        <v>2534948.0049000001</v>
      </c>
      <c r="E90" s="22">
        <v>2023411.4979999999</v>
      </c>
      <c r="F90" s="23">
        <f t="shared" si="1"/>
        <v>4558359.5028999997</v>
      </c>
      <c r="G90" s="24"/>
      <c r="H90" s="25"/>
      <c r="I90" s="25"/>
      <c r="J90" s="25"/>
      <c r="K90" s="25"/>
      <c r="L90" s="24"/>
      <c r="M90" s="24"/>
      <c r="N90" s="25"/>
      <c r="O90" s="25"/>
      <c r="P90" s="25"/>
    </row>
    <row r="91" spans="1:16" ht="18">
      <c r="A91" s="20">
        <v>86</v>
      </c>
      <c r="B91" s="21" t="s">
        <v>89</v>
      </c>
      <c r="C91" s="21" t="s">
        <v>305</v>
      </c>
      <c r="D91" s="22">
        <v>2123586.2363</v>
      </c>
      <c r="E91" s="22">
        <v>1695059.9378</v>
      </c>
      <c r="F91" s="23">
        <f t="shared" si="1"/>
        <v>3818646.1740999999</v>
      </c>
      <c r="G91" s="24"/>
      <c r="H91" s="25"/>
      <c r="I91" s="25"/>
      <c r="J91" s="25"/>
      <c r="K91" s="25"/>
      <c r="L91" s="24"/>
      <c r="M91" s="24"/>
      <c r="N91" s="25"/>
      <c r="O91" s="25"/>
      <c r="P91" s="25"/>
    </row>
    <row r="92" spans="1:16" ht="18">
      <c r="A92" s="20">
        <v>87</v>
      </c>
      <c r="B92" s="21" t="s">
        <v>89</v>
      </c>
      <c r="C92" s="21" t="s">
        <v>307</v>
      </c>
      <c r="D92" s="22">
        <v>2200422.1085999999</v>
      </c>
      <c r="E92" s="22">
        <v>1756390.8160999999</v>
      </c>
      <c r="F92" s="23">
        <f t="shared" si="1"/>
        <v>3956812.9246999999</v>
      </c>
      <c r="G92" s="24"/>
      <c r="H92" s="25"/>
      <c r="I92" s="25"/>
      <c r="J92" s="25"/>
      <c r="K92" s="25"/>
      <c r="L92" s="24"/>
      <c r="M92" s="24"/>
      <c r="N92" s="25"/>
      <c r="O92" s="25"/>
      <c r="P92" s="25"/>
    </row>
    <row r="93" spans="1:16" ht="18">
      <c r="A93" s="20">
        <v>88</v>
      </c>
      <c r="B93" s="21" t="s">
        <v>89</v>
      </c>
      <c r="C93" s="21" t="s">
        <v>309</v>
      </c>
      <c r="D93" s="22">
        <v>2376269.0430000001</v>
      </c>
      <c r="E93" s="22">
        <v>1896752.9491000001</v>
      </c>
      <c r="F93" s="23">
        <f t="shared" si="1"/>
        <v>4273021.9921000004</v>
      </c>
      <c r="G93" s="24"/>
      <c r="H93" s="25"/>
      <c r="I93" s="25"/>
      <c r="J93" s="25"/>
      <c r="K93" s="25"/>
      <c r="L93" s="24"/>
      <c r="M93" s="24"/>
      <c r="N93" s="25"/>
      <c r="O93" s="25"/>
      <c r="P93" s="25"/>
    </row>
    <row r="94" spans="1:16" ht="18">
      <c r="A94" s="20">
        <v>89</v>
      </c>
      <c r="B94" s="21" t="s">
        <v>89</v>
      </c>
      <c r="C94" s="21" t="s">
        <v>311</v>
      </c>
      <c r="D94" s="22">
        <v>2404724.1880999999</v>
      </c>
      <c r="E94" s="22">
        <v>1919466.0255</v>
      </c>
      <c r="F94" s="23">
        <f t="shared" si="1"/>
        <v>4324190.2136000004</v>
      </c>
      <c r="G94" s="24"/>
      <c r="H94" s="25"/>
      <c r="I94" s="25"/>
      <c r="J94" s="25"/>
      <c r="K94" s="25"/>
      <c r="L94" s="24"/>
      <c r="M94" s="24"/>
      <c r="N94" s="25"/>
      <c r="O94" s="25"/>
      <c r="P94" s="25"/>
    </row>
    <row r="95" spans="1:16" ht="18">
      <c r="A95" s="20">
        <v>90</v>
      </c>
      <c r="B95" s="21" t="s">
        <v>89</v>
      </c>
      <c r="C95" s="21" t="s">
        <v>313</v>
      </c>
      <c r="D95" s="22">
        <v>2308889.3404999999</v>
      </c>
      <c r="E95" s="22">
        <v>1842970.0452000001</v>
      </c>
      <c r="F95" s="23">
        <f t="shared" si="1"/>
        <v>4151859.3857</v>
      </c>
      <c r="G95" s="24"/>
      <c r="H95" s="25"/>
      <c r="I95" s="25"/>
      <c r="J95" s="25"/>
      <c r="K95" s="25"/>
      <c r="L95" s="24"/>
      <c r="M95" s="24"/>
      <c r="N95" s="25"/>
      <c r="O95" s="25"/>
      <c r="P95" s="25"/>
    </row>
    <row r="96" spans="1:16" ht="18">
      <c r="A96" s="20">
        <v>91</v>
      </c>
      <c r="B96" s="21" t="s">
        <v>90</v>
      </c>
      <c r="C96" s="21" t="s">
        <v>318</v>
      </c>
      <c r="D96" s="22">
        <v>3893037.0422</v>
      </c>
      <c r="E96" s="22">
        <v>3107446.7398000001</v>
      </c>
      <c r="F96" s="23">
        <f t="shared" si="1"/>
        <v>7000483.7819999997</v>
      </c>
      <c r="G96" s="24"/>
      <c r="H96" s="25"/>
      <c r="I96" s="25"/>
      <c r="J96" s="25"/>
      <c r="K96" s="25"/>
      <c r="L96" s="24"/>
      <c r="M96" s="24"/>
      <c r="N96" s="25"/>
      <c r="O96" s="25"/>
      <c r="P96" s="25"/>
    </row>
    <row r="97" spans="1:16" ht="18">
      <c r="A97" s="20">
        <v>92</v>
      </c>
      <c r="B97" s="21" t="s">
        <v>90</v>
      </c>
      <c r="C97" s="21" t="s">
        <v>90</v>
      </c>
      <c r="D97" s="22">
        <v>4701252.2483999999</v>
      </c>
      <c r="E97" s="22">
        <v>3752569.2187999999</v>
      </c>
      <c r="F97" s="23">
        <f t="shared" si="1"/>
        <v>8453821.4671999998</v>
      </c>
      <c r="G97" s="24"/>
      <c r="H97" s="25"/>
      <c r="I97" s="25"/>
      <c r="J97" s="25"/>
      <c r="K97" s="25"/>
      <c r="L97" s="24"/>
      <c r="M97" s="24"/>
      <c r="N97" s="25"/>
      <c r="O97" s="25"/>
      <c r="P97" s="25"/>
    </row>
    <row r="98" spans="1:16" ht="18">
      <c r="A98" s="20">
        <v>93</v>
      </c>
      <c r="B98" s="21" t="s">
        <v>90</v>
      </c>
      <c r="C98" s="21" t="s">
        <v>321</v>
      </c>
      <c r="D98" s="22">
        <v>2056076.0592</v>
      </c>
      <c r="E98" s="22">
        <v>1641172.8883</v>
      </c>
      <c r="F98" s="23">
        <f t="shared" si="1"/>
        <v>3697248.9474999998</v>
      </c>
      <c r="G98" s="24"/>
      <c r="H98" s="25"/>
      <c r="I98" s="25"/>
      <c r="J98" s="25"/>
      <c r="K98" s="25"/>
      <c r="L98" s="24"/>
      <c r="M98" s="24"/>
      <c r="N98" s="25"/>
      <c r="O98" s="25"/>
      <c r="P98" s="25"/>
    </row>
    <row r="99" spans="1:16" ht="18">
      <c r="A99" s="20">
        <v>94</v>
      </c>
      <c r="B99" s="21" t="s">
        <v>90</v>
      </c>
      <c r="C99" s="21" t="s">
        <v>323</v>
      </c>
      <c r="D99" s="22">
        <v>2429945.9671</v>
      </c>
      <c r="E99" s="22">
        <v>1939598.2087000001</v>
      </c>
      <c r="F99" s="23">
        <f t="shared" si="1"/>
        <v>4369544.1758000003</v>
      </c>
      <c r="G99" s="24"/>
      <c r="H99" s="25"/>
      <c r="I99" s="25"/>
      <c r="J99" s="25"/>
      <c r="K99" s="25"/>
      <c r="L99" s="24"/>
      <c r="M99" s="24"/>
      <c r="N99" s="25"/>
      <c r="O99" s="25"/>
      <c r="P99" s="25"/>
    </row>
    <row r="100" spans="1:16" ht="18">
      <c r="A100" s="20">
        <v>95</v>
      </c>
      <c r="B100" s="21" t="s">
        <v>90</v>
      </c>
      <c r="C100" s="21" t="s">
        <v>325</v>
      </c>
      <c r="D100" s="22">
        <v>3082486.5315999999</v>
      </c>
      <c r="E100" s="22">
        <v>2460460.2059999998</v>
      </c>
      <c r="F100" s="23">
        <f t="shared" si="1"/>
        <v>5542946.7375999996</v>
      </c>
      <c r="G100" s="24"/>
      <c r="H100" s="25"/>
      <c r="I100" s="25"/>
      <c r="J100" s="25"/>
      <c r="K100" s="25"/>
      <c r="L100" s="24"/>
      <c r="M100" s="24"/>
      <c r="N100" s="25"/>
      <c r="O100" s="25"/>
      <c r="P100" s="25"/>
    </row>
    <row r="101" spans="1:16" ht="18">
      <c r="A101" s="20">
        <v>96</v>
      </c>
      <c r="B101" s="21" t="s">
        <v>90</v>
      </c>
      <c r="C101" s="21" t="s">
        <v>327</v>
      </c>
      <c r="D101" s="22">
        <v>2041175.6106</v>
      </c>
      <c r="E101" s="22">
        <v>1629279.2561999999</v>
      </c>
      <c r="F101" s="23">
        <f t="shared" si="1"/>
        <v>3670454.8668</v>
      </c>
      <c r="G101" s="24"/>
      <c r="H101" s="25"/>
      <c r="I101" s="25"/>
      <c r="J101" s="25"/>
      <c r="K101" s="25"/>
      <c r="L101" s="24"/>
      <c r="M101" s="24"/>
      <c r="N101" s="25"/>
      <c r="O101" s="25"/>
      <c r="P101" s="25"/>
    </row>
    <row r="102" spans="1:16" ht="18">
      <c r="A102" s="20">
        <v>97</v>
      </c>
      <c r="B102" s="21" t="s">
        <v>90</v>
      </c>
      <c r="C102" s="21" t="s">
        <v>329</v>
      </c>
      <c r="D102" s="22">
        <v>3256434.2527000001</v>
      </c>
      <c r="E102" s="22">
        <v>2599306.375</v>
      </c>
      <c r="F102" s="23">
        <f t="shared" si="1"/>
        <v>5855740.6277000001</v>
      </c>
      <c r="G102" s="24"/>
      <c r="H102" s="25"/>
      <c r="I102" s="25"/>
      <c r="J102" s="25"/>
      <c r="K102" s="25"/>
      <c r="L102" s="24"/>
      <c r="M102" s="24"/>
      <c r="N102" s="25"/>
      <c r="O102" s="25"/>
      <c r="P102" s="25"/>
    </row>
    <row r="103" spans="1:16" ht="18">
      <c r="A103" s="20">
        <v>98</v>
      </c>
      <c r="B103" s="21" t="s">
        <v>90</v>
      </c>
      <c r="C103" s="21" t="s">
        <v>331</v>
      </c>
      <c r="D103" s="22">
        <v>3287275.4720999999</v>
      </c>
      <c r="E103" s="22">
        <v>2623924.031</v>
      </c>
      <c r="F103" s="23">
        <f t="shared" si="1"/>
        <v>5911199.5031000003</v>
      </c>
      <c r="G103" s="24"/>
      <c r="H103" s="25"/>
      <c r="I103" s="25"/>
      <c r="J103" s="25"/>
      <c r="K103" s="25"/>
      <c r="L103" s="24"/>
      <c r="M103" s="24"/>
      <c r="N103" s="25"/>
      <c r="O103" s="25"/>
      <c r="P103" s="25"/>
    </row>
    <row r="104" spans="1:16" ht="18">
      <c r="A104" s="20">
        <v>99</v>
      </c>
      <c r="B104" s="21" t="s">
        <v>90</v>
      </c>
      <c r="C104" s="21" t="s">
        <v>333</v>
      </c>
      <c r="D104" s="22">
        <v>2312234.4456000002</v>
      </c>
      <c r="E104" s="22">
        <v>1845640.1292999999</v>
      </c>
      <c r="F104" s="23">
        <f t="shared" si="1"/>
        <v>4157874.5749000004</v>
      </c>
      <c r="G104" s="24"/>
      <c r="H104" s="25"/>
      <c r="I104" s="25"/>
      <c r="J104" s="25"/>
      <c r="K104" s="25"/>
      <c r="L104" s="24"/>
      <c r="M104" s="24"/>
      <c r="N104" s="25"/>
      <c r="O104" s="25"/>
      <c r="P104" s="25"/>
    </row>
    <row r="105" spans="1:16" ht="18">
      <c r="A105" s="20">
        <v>100</v>
      </c>
      <c r="B105" s="21" t="s">
        <v>90</v>
      </c>
      <c r="C105" s="21" t="s">
        <v>334</v>
      </c>
      <c r="D105" s="22">
        <v>2648183.2590000001</v>
      </c>
      <c r="E105" s="22">
        <v>2113796.5926000001</v>
      </c>
      <c r="F105" s="23">
        <f t="shared" si="1"/>
        <v>4761979.8516000006</v>
      </c>
      <c r="G105" s="24"/>
      <c r="H105" s="25"/>
      <c r="I105" s="25"/>
      <c r="J105" s="25"/>
      <c r="K105" s="25"/>
      <c r="L105" s="24"/>
      <c r="M105" s="24"/>
      <c r="N105" s="25"/>
      <c r="O105" s="25"/>
      <c r="P105" s="25"/>
    </row>
    <row r="106" spans="1:16" ht="18">
      <c r="A106" s="20">
        <v>101</v>
      </c>
      <c r="B106" s="21" t="s">
        <v>90</v>
      </c>
      <c r="C106" s="21" t="s">
        <v>336</v>
      </c>
      <c r="D106" s="22">
        <v>2049080.4724000001</v>
      </c>
      <c r="E106" s="22">
        <v>1635588.9668000001</v>
      </c>
      <c r="F106" s="23">
        <f t="shared" si="1"/>
        <v>3684669.4391999999</v>
      </c>
      <c r="G106" s="24"/>
      <c r="H106" s="25"/>
      <c r="I106" s="25"/>
      <c r="J106" s="25"/>
      <c r="K106" s="25"/>
      <c r="L106" s="24"/>
      <c r="M106" s="24"/>
      <c r="N106" s="25"/>
      <c r="O106" s="25"/>
      <c r="P106" s="25"/>
    </row>
    <row r="107" spans="1:16" ht="18">
      <c r="A107" s="20">
        <v>102</v>
      </c>
      <c r="B107" s="21" t="s">
        <v>90</v>
      </c>
      <c r="C107" s="21" t="s">
        <v>338</v>
      </c>
      <c r="D107" s="22">
        <v>3173214.6348999999</v>
      </c>
      <c r="E107" s="22">
        <v>2532879.9508000002</v>
      </c>
      <c r="F107" s="23">
        <f t="shared" si="1"/>
        <v>5706094.5856999997</v>
      </c>
      <c r="G107" s="24"/>
      <c r="H107" s="25"/>
      <c r="I107" s="25"/>
      <c r="J107" s="25"/>
      <c r="K107" s="25"/>
      <c r="L107" s="24"/>
      <c r="M107" s="24"/>
      <c r="N107" s="25"/>
      <c r="O107" s="25"/>
      <c r="P107" s="25"/>
    </row>
    <row r="108" spans="1:16" ht="18">
      <c r="A108" s="20">
        <v>103</v>
      </c>
      <c r="B108" s="21" t="s">
        <v>90</v>
      </c>
      <c r="C108" s="21" t="s">
        <v>340</v>
      </c>
      <c r="D108" s="22">
        <v>2609817.6000000001</v>
      </c>
      <c r="E108" s="22">
        <v>2083172.8814000001</v>
      </c>
      <c r="F108" s="23">
        <f t="shared" si="1"/>
        <v>4692990.4813999999</v>
      </c>
      <c r="G108" s="24"/>
      <c r="H108" s="25"/>
      <c r="I108" s="25"/>
      <c r="J108" s="25"/>
      <c r="K108" s="25"/>
      <c r="L108" s="24"/>
      <c r="M108" s="24"/>
      <c r="N108" s="25"/>
      <c r="O108" s="25"/>
      <c r="P108" s="25"/>
    </row>
    <row r="109" spans="1:16" ht="18">
      <c r="A109" s="20">
        <v>104</v>
      </c>
      <c r="B109" s="21" t="s">
        <v>90</v>
      </c>
      <c r="C109" s="21" t="s">
        <v>342</v>
      </c>
      <c r="D109" s="22">
        <v>3047446.3376000002</v>
      </c>
      <c r="E109" s="22">
        <v>2432490.9019999998</v>
      </c>
      <c r="F109" s="23">
        <f t="shared" si="1"/>
        <v>5479937.2396</v>
      </c>
      <c r="G109" s="24"/>
      <c r="H109" s="25"/>
      <c r="I109" s="25"/>
      <c r="J109" s="25"/>
      <c r="K109" s="25"/>
      <c r="L109" s="24"/>
      <c r="M109" s="24"/>
      <c r="N109" s="25"/>
      <c r="O109" s="25"/>
      <c r="P109" s="25"/>
    </row>
    <row r="110" spans="1:16" ht="18">
      <c r="A110" s="20">
        <v>105</v>
      </c>
      <c r="B110" s="21" t="s">
        <v>90</v>
      </c>
      <c r="C110" s="21" t="s">
        <v>344</v>
      </c>
      <c r="D110" s="22">
        <v>3905235.0778999999</v>
      </c>
      <c r="E110" s="22">
        <v>3117183.2889</v>
      </c>
      <c r="F110" s="23">
        <f t="shared" si="1"/>
        <v>7022418.3668</v>
      </c>
      <c r="G110" s="24"/>
      <c r="H110" s="25"/>
      <c r="I110" s="25"/>
      <c r="J110" s="25"/>
      <c r="K110" s="25"/>
      <c r="L110" s="24"/>
      <c r="M110" s="24"/>
      <c r="N110" s="25"/>
      <c r="O110" s="25"/>
      <c r="P110" s="25"/>
    </row>
    <row r="111" spans="1:16" ht="18">
      <c r="A111" s="20">
        <v>106</v>
      </c>
      <c r="B111" s="21" t="s">
        <v>90</v>
      </c>
      <c r="C111" s="21" t="s">
        <v>346</v>
      </c>
      <c r="D111" s="22">
        <v>2927677.1850000001</v>
      </c>
      <c r="E111" s="22">
        <v>2336890.4084999999</v>
      </c>
      <c r="F111" s="23">
        <f t="shared" si="1"/>
        <v>5264567.5934999995</v>
      </c>
      <c r="G111" s="24"/>
      <c r="H111" s="25"/>
      <c r="I111" s="25"/>
      <c r="J111" s="25"/>
      <c r="K111" s="25"/>
      <c r="L111" s="24"/>
      <c r="M111" s="24"/>
      <c r="N111" s="25"/>
      <c r="O111" s="25"/>
      <c r="P111" s="25"/>
    </row>
    <row r="112" spans="1:16" ht="36">
      <c r="A112" s="20">
        <v>107</v>
      </c>
      <c r="B112" s="21" t="s">
        <v>90</v>
      </c>
      <c r="C112" s="21" t="s">
        <v>348</v>
      </c>
      <c r="D112" s="22">
        <v>2879594.9959999998</v>
      </c>
      <c r="E112" s="22">
        <v>2298510.9016999998</v>
      </c>
      <c r="F112" s="23">
        <f t="shared" si="1"/>
        <v>5178105.8976999996</v>
      </c>
      <c r="G112" s="24"/>
      <c r="H112" s="25"/>
      <c r="I112" s="25"/>
      <c r="J112" s="25"/>
      <c r="K112" s="25"/>
      <c r="L112" s="24"/>
      <c r="M112" s="24"/>
      <c r="N112" s="25"/>
      <c r="O112" s="25"/>
      <c r="P112" s="25"/>
    </row>
    <row r="113" spans="1:16" ht="18">
      <c r="A113" s="20">
        <v>108</v>
      </c>
      <c r="B113" s="21" t="s">
        <v>90</v>
      </c>
      <c r="C113" s="21" t="s">
        <v>350</v>
      </c>
      <c r="D113" s="22">
        <v>4049602.4275000002</v>
      </c>
      <c r="E113" s="22">
        <v>3232418.2185999998</v>
      </c>
      <c r="F113" s="23">
        <f t="shared" si="1"/>
        <v>7282020.6460999995</v>
      </c>
      <c r="G113" s="24"/>
      <c r="H113" s="25"/>
      <c r="I113" s="25"/>
      <c r="J113" s="25"/>
      <c r="K113" s="25"/>
      <c r="L113" s="24"/>
      <c r="M113" s="24"/>
      <c r="N113" s="25"/>
      <c r="O113" s="25"/>
      <c r="P113" s="25"/>
    </row>
    <row r="114" spans="1:16" ht="18">
      <c r="A114" s="20">
        <v>109</v>
      </c>
      <c r="B114" s="21" t="s">
        <v>90</v>
      </c>
      <c r="C114" s="21" t="s">
        <v>352</v>
      </c>
      <c r="D114" s="22">
        <v>2253838.5835000002</v>
      </c>
      <c r="E114" s="22">
        <v>1799028.1835</v>
      </c>
      <c r="F114" s="23">
        <f t="shared" si="1"/>
        <v>4052866.767</v>
      </c>
      <c r="G114" s="24"/>
      <c r="H114" s="25"/>
      <c r="I114" s="25"/>
      <c r="J114" s="25"/>
      <c r="K114" s="25"/>
      <c r="L114" s="24"/>
      <c r="M114" s="24"/>
      <c r="N114" s="25"/>
      <c r="O114" s="25"/>
      <c r="P114" s="25"/>
    </row>
    <row r="115" spans="1:16" ht="18">
      <c r="A115" s="20">
        <v>110</v>
      </c>
      <c r="B115" s="21" t="s">
        <v>90</v>
      </c>
      <c r="C115" s="21" t="s">
        <v>354</v>
      </c>
      <c r="D115" s="22">
        <v>2521979.4081999999</v>
      </c>
      <c r="E115" s="22">
        <v>2013059.8822999999</v>
      </c>
      <c r="F115" s="23">
        <f t="shared" si="1"/>
        <v>4535039.2905000001</v>
      </c>
      <c r="G115" s="24"/>
      <c r="H115" s="25"/>
      <c r="I115" s="25"/>
      <c r="J115" s="25"/>
      <c r="K115" s="25"/>
      <c r="L115" s="24"/>
      <c r="M115" s="24"/>
      <c r="N115" s="25"/>
      <c r="O115" s="25"/>
      <c r="P115" s="25"/>
    </row>
    <row r="116" spans="1:16" ht="18">
      <c r="A116" s="20">
        <v>111</v>
      </c>
      <c r="B116" s="21" t="s">
        <v>91</v>
      </c>
      <c r="C116" s="21" t="s">
        <v>359</v>
      </c>
      <c r="D116" s="22">
        <v>2863894.8879</v>
      </c>
      <c r="E116" s="22">
        <v>2285978.9763000002</v>
      </c>
      <c r="F116" s="23">
        <f t="shared" si="1"/>
        <v>5149873.8641999997</v>
      </c>
      <c r="G116" s="24"/>
      <c r="H116" s="25"/>
      <c r="I116" s="25"/>
      <c r="J116" s="25"/>
      <c r="K116" s="25"/>
      <c r="L116" s="24"/>
      <c r="M116" s="24"/>
      <c r="N116" s="25"/>
      <c r="O116" s="25"/>
      <c r="P116" s="25"/>
    </row>
    <row r="117" spans="1:16" ht="18">
      <c r="A117" s="20">
        <v>112</v>
      </c>
      <c r="B117" s="21" t="s">
        <v>91</v>
      </c>
      <c r="C117" s="21" t="s">
        <v>361</v>
      </c>
      <c r="D117" s="22">
        <v>3287766.1798</v>
      </c>
      <c r="E117" s="22">
        <v>2624315.7170000002</v>
      </c>
      <c r="F117" s="23">
        <f t="shared" si="1"/>
        <v>5912081.8968000002</v>
      </c>
      <c r="G117" s="24"/>
      <c r="H117" s="25"/>
      <c r="I117" s="25"/>
      <c r="J117" s="25"/>
      <c r="K117" s="25"/>
      <c r="L117" s="24"/>
      <c r="M117" s="24"/>
      <c r="N117" s="25"/>
      <c r="O117" s="25"/>
      <c r="P117" s="25"/>
    </row>
    <row r="118" spans="1:16" ht="36">
      <c r="A118" s="20">
        <v>113</v>
      </c>
      <c r="B118" s="21" t="s">
        <v>91</v>
      </c>
      <c r="C118" s="21" t="s">
        <v>363</v>
      </c>
      <c r="D118" s="22">
        <v>2188011.8848999999</v>
      </c>
      <c r="E118" s="22">
        <v>1746484.8972</v>
      </c>
      <c r="F118" s="23">
        <f t="shared" si="1"/>
        <v>3934496.7821</v>
      </c>
      <c r="G118" s="24"/>
      <c r="H118" s="25"/>
      <c r="I118" s="25"/>
      <c r="J118" s="25"/>
      <c r="K118" s="25"/>
      <c r="L118" s="24"/>
      <c r="M118" s="24"/>
      <c r="N118" s="25"/>
      <c r="O118" s="25"/>
      <c r="P118" s="25"/>
    </row>
    <row r="119" spans="1:16" ht="18">
      <c r="A119" s="20">
        <v>114</v>
      </c>
      <c r="B119" s="21" t="s">
        <v>91</v>
      </c>
      <c r="C119" s="21" t="s">
        <v>365</v>
      </c>
      <c r="D119" s="22">
        <v>2697917.5025999998</v>
      </c>
      <c r="E119" s="22">
        <v>2153494.7796999998</v>
      </c>
      <c r="F119" s="23">
        <f t="shared" si="1"/>
        <v>4851412.2822999991</v>
      </c>
      <c r="G119" s="24"/>
      <c r="H119" s="25"/>
      <c r="I119" s="25"/>
      <c r="J119" s="25"/>
      <c r="K119" s="25"/>
      <c r="L119" s="24"/>
      <c r="M119" s="24"/>
      <c r="N119" s="25"/>
      <c r="O119" s="25"/>
      <c r="P119" s="25"/>
    </row>
    <row r="120" spans="1:16" ht="18">
      <c r="A120" s="20">
        <v>115</v>
      </c>
      <c r="B120" s="21" t="s">
        <v>91</v>
      </c>
      <c r="C120" s="21" t="s">
        <v>367</v>
      </c>
      <c r="D120" s="22">
        <v>2835276.0797000001</v>
      </c>
      <c r="E120" s="22">
        <v>2263135.2629999998</v>
      </c>
      <c r="F120" s="23">
        <f t="shared" si="1"/>
        <v>5098411.3426999999</v>
      </c>
      <c r="G120" s="24"/>
      <c r="H120" s="25"/>
      <c r="I120" s="25"/>
      <c r="J120" s="25"/>
      <c r="K120" s="25"/>
      <c r="L120" s="24"/>
      <c r="M120" s="24"/>
      <c r="N120" s="25"/>
      <c r="O120" s="25"/>
      <c r="P120" s="25"/>
    </row>
    <row r="121" spans="1:16" ht="18">
      <c r="A121" s="20">
        <v>116</v>
      </c>
      <c r="B121" s="21" t="s">
        <v>91</v>
      </c>
      <c r="C121" s="21" t="s">
        <v>369</v>
      </c>
      <c r="D121" s="22">
        <v>2787516.5184999998</v>
      </c>
      <c r="E121" s="22">
        <v>2225013.2798000001</v>
      </c>
      <c r="F121" s="23">
        <f t="shared" si="1"/>
        <v>5012529.7982999999</v>
      </c>
      <c r="G121" s="24"/>
      <c r="H121" s="25"/>
      <c r="I121" s="25"/>
      <c r="J121" s="25"/>
      <c r="K121" s="25"/>
      <c r="L121" s="24"/>
      <c r="M121" s="24"/>
      <c r="N121" s="25"/>
      <c r="O121" s="25"/>
      <c r="P121" s="25"/>
    </row>
    <row r="122" spans="1:16" ht="18">
      <c r="A122" s="20">
        <v>117</v>
      </c>
      <c r="B122" s="21" t="s">
        <v>91</v>
      </c>
      <c r="C122" s="21" t="s">
        <v>371</v>
      </c>
      <c r="D122" s="22">
        <v>3851144.7431000001</v>
      </c>
      <c r="E122" s="22">
        <v>3074008.0422</v>
      </c>
      <c r="F122" s="23">
        <f t="shared" si="1"/>
        <v>6925152.7852999996</v>
      </c>
      <c r="G122" s="24"/>
      <c r="H122" s="25"/>
      <c r="I122" s="25"/>
      <c r="J122" s="25"/>
      <c r="K122" s="25"/>
      <c r="L122" s="24"/>
      <c r="M122" s="24"/>
      <c r="N122" s="25"/>
      <c r="O122" s="25"/>
      <c r="P122" s="25"/>
    </row>
    <row r="123" spans="1:16" ht="18">
      <c r="A123" s="20">
        <v>118</v>
      </c>
      <c r="B123" s="21" t="s">
        <v>91</v>
      </c>
      <c r="C123" s="21" t="s">
        <v>373</v>
      </c>
      <c r="D123" s="22">
        <v>3554750.5548999999</v>
      </c>
      <c r="E123" s="22">
        <v>2837424.3303999999</v>
      </c>
      <c r="F123" s="23">
        <f t="shared" si="1"/>
        <v>6392174.8852999993</v>
      </c>
      <c r="G123" s="24"/>
      <c r="H123" s="25"/>
      <c r="I123" s="25"/>
      <c r="J123" s="25"/>
      <c r="K123" s="25"/>
      <c r="L123" s="24"/>
      <c r="M123" s="24"/>
      <c r="N123" s="25"/>
      <c r="O123" s="25"/>
      <c r="P123" s="25"/>
    </row>
    <row r="124" spans="1:16" ht="18">
      <c r="A124" s="20">
        <v>119</v>
      </c>
      <c r="B124" s="21" t="s">
        <v>92</v>
      </c>
      <c r="C124" s="21" t="s">
        <v>378</v>
      </c>
      <c r="D124" s="22">
        <v>2832490.9382000002</v>
      </c>
      <c r="E124" s="22">
        <v>2260912.1455000001</v>
      </c>
      <c r="F124" s="23">
        <f t="shared" si="1"/>
        <v>5093403.0837000003</v>
      </c>
      <c r="G124" s="24"/>
      <c r="H124" s="25"/>
      <c r="I124" s="25"/>
      <c r="J124" s="25"/>
      <c r="K124" s="25"/>
      <c r="L124" s="24"/>
      <c r="M124" s="24"/>
      <c r="N124" s="25"/>
      <c r="O124" s="25"/>
      <c r="P124" s="25"/>
    </row>
    <row r="125" spans="1:16" ht="18">
      <c r="A125" s="20">
        <v>120</v>
      </c>
      <c r="B125" s="21" t="s">
        <v>92</v>
      </c>
      <c r="C125" s="21" t="s">
        <v>380</v>
      </c>
      <c r="D125" s="22">
        <v>2499244.6749</v>
      </c>
      <c r="E125" s="22">
        <v>1994912.8746</v>
      </c>
      <c r="F125" s="23">
        <f t="shared" si="1"/>
        <v>4494157.5494999997</v>
      </c>
      <c r="G125" s="24"/>
      <c r="H125" s="25"/>
      <c r="I125" s="25"/>
      <c r="J125" s="25"/>
      <c r="K125" s="25"/>
      <c r="L125" s="24"/>
      <c r="M125" s="24"/>
      <c r="N125" s="25"/>
      <c r="O125" s="25"/>
      <c r="P125" s="25"/>
    </row>
    <row r="126" spans="1:16" ht="18">
      <c r="A126" s="20">
        <v>121</v>
      </c>
      <c r="B126" s="21" t="s">
        <v>92</v>
      </c>
      <c r="C126" s="21" t="s">
        <v>382</v>
      </c>
      <c r="D126" s="22">
        <v>2420011.8884000001</v>
      </c>
      <c r="E126" s="22">
        <v>1931668.7644</v>
      </c>
      <c r="F126" s="23">
        <f t="shared" si="1"/>
        <v>4351680.6528000003</v>
      </c>
      <c r="G126" s="24"/>
      <c r="H126" s="25"/>
      <c r="I126" s="25"/>
      <c r="J126" s="25"/>
      <c r="K126" s="25"/>
      <c r="L126" s="24"/>
      <c r="M126" s="24"/>
      <c r="N126" s="25"/>
      <c r="O126" s="25"/>
      <c r="P126" s="25"/>
    </row>
    <row r="127" spans="1:16" ht="18">
      <c r="A127" s="20">
        <v>122</v>
      </c>
      <c r="B127" s="21" t="s">
        <v>92</v>
      </c>
      <c r="C127" s="21" t="s">
        <v>384</v>
      </c>
      <c r="D127" s="22">
        <v>2868892.4613000001</v>
      </c>
      <c r="E127" s="22">
        <v>2289968.071</v>
      </c>
      <c r="F127" s="23">
        <f t="shared" si="1"/>
        <v>5158860.5323000001</v>
      </c>
      <c r="G127" s="24"/>
      <c r="H127" s="25"/>
      <c r="I127" s="25"/>
      <c r="J127" s="25"/>
      <c r="K127" s="25"/>
      <c r="L127" s="24"/>
      <c r="M127" s="24"/>
      <c r="N127" s="25"/>
      <c r="O127" s="25"/>
      <c r="P127" s="25"/>
    </row>
    <row r="128" spans="1:16" ht="18">
      <c r="A128" s="20">
        <v>123</v>
      </c>
      <c r="B128" s="21" t="s">
        <v>92</v>
      </c>
      <c r="C128" s="21" t="s">
        <v>386</v>
      </c>
      <c r="D128" s="22">
        <v>3723375.7417000001</v>
      </c>
      <c r="E128" s="22">
        <v>2972022.0188000002</v>
      </c>
      <c r="F128" s="23">
        <f t="shared" si="1"/>
        <v>6695397.7605000008</v>
      </c>
      <c r="G128" s="24"/>
      <c r="H128" s="25"/>
      <c r="I128" s="25"/>
      <c r="J128" s="25"/>
      <c r="K128" s="25"/>
      <c r="L128" s="24"/>
      <c r="M128" s="24"/>
      <c r="N128" s="25"/>
      <c r="O128" s="25"/>
      <c r="P128" s="25"/>
    </row>
    <row r="129" spans="1:16" ht="18">
      <c r="A129" s="20">
        <v>124</v>
      </c>
      <c r="B129" s="21" t="s">
        <v>92</v>
      </c>
      <c r="C129" s="21" t="s">
        <v>388</v>
      </c>
      <c r="D129" s="22">
        <v>3042044.6483</v>
      </c>
      <c r="E129" s="22">
        <v>2428179.2396</v>
      </c>
      <c r="F129" s="23">
        <f t="shared" si="1"/>
        <v>5470223.8879000004</v>
      </c>
      <c r="G129" s="24"/>
      <c r="H129" s="25"/>
      <c r="I129" s="25"/>
      <c r="J129" s="25"/>
      <c r="K129" s="25"/>
      <c r="L129" s="24"/>
      <c r="M129" s="24"/>
      <c r="N129" s="25"/>
      <c r="O129" s="25"/>
      <c r="P129" s="25"/>
    </row>
    <row r="130" spans="1:16" ht="18">
      <c r="A130" s="20">
        <v>125</v>
      </c>
      <c r="B130" s="21" t="s">
        <v>92</v>
      </c>
      <c r="C130" s="21" t="s">
        <v>390</v>
      </c>
      <c r="D130" s="22">
        <v>2885663.3191</v>
      </c>
      <c r="E130" s="22">
        <v>2303354.6754999999</v>
      </c>
      <c r="F130" s="23">
        <f t="shared" si="1"/>
        <v>5189017.9945999999</v>
      </c>
      <c r="G130" s="24"/>
      <c r="H130" s="25"/>
      <c r="I130" s="25"/>
      <c r="J130" s="25"/>
      <c r="K130" s="25"/>
      <c r="L130" s="24"/>
      <c r="M130" s="24"/>
      <c r="N130" s="25"/>
      <c r="O130" s="25"/>
      <c r="P130" s="25"/>
    </row>
    <row r="131" spans="1:16" ht="18">
      <c r="A131" s="20">
        <v>126</v>
      </c>
      <c r="B131" s="21" t="s">
        <v>92</v>
      </c>
      <c r="C131" s="21" t="s">
        <v>392</v>
      </c>
      <c r="D131" s="22">
        <v>2479801.9929999998</v>
      </c>
      <c r="E131" s="22">
        <v>1979393.6033000001</v>
      </c>
      <c r="F131" s="23">
        <f t="shared" si="1"/>
        <v>4459195.5963000003</v>
      </c>
      <c r="G131" s="24"/>
      <c r="H131" s="25"/>
      <c r="I131" s="25"/>
      <c r="J131" s="25"/>
      <c r="K131" s="25"/>
      <c r="L131" s="24"/>
      <c r="M131" s="24"/>
      <c r="N131" s="25"/>
      <c r="O131" s="25"/>
      <c r="P131" s="25"/>
    </row>
    <row r="132" spans="1:16" ht="18">
      <c r="A132" s="20">
        <v>127</v>
      </c>
      <c r="B132" s="21" t="s">
        <v>92</v>
      </c>
      <c r="C132" s="21" t="s">
        <v>394</v>
      </c>
      <c r="D132" s="22">
        <v>3132629.5041</v>
      </c>
      <c r="E132" s="22">
        <v>2500484.6431999998</v>
      </c>
      <c r="F132" s="23">
        <f t="shared" si="1"/>
        <v>5633114.1472999994</v>
      </c>
      <c r="G132" s="24"/>
      <c r="H132" s="25"/>
      <c r="I132" s="25"/>
      <c r="J132" s="25"/>
      <c r="K132" s="25"/>
      <c r="L132" s="24"/>
      <c r="M132" s="24"/>
      <c r="N132" s="25"/>
      <c r="O132" s="25"/>
      <c r="P132" s="25"/>
    </row>
    <row r="133" spans="1:16" ht="18">
      <c r="A133" s="20">
        <v>128</v>
      </c>
      <c r="B133" s="21" t="s">
        <v>92</v>
      </c>
      <c r="C133" s="21" t="s">
        <v>396</v>
      </c>
      <c r="D133" s="22">
        <v>2963822.64</v>
      </c>
      <c r="E133" s="22">
        <v>2365741.9388000001</v>
      </c>
      <c r="F133" s="23">
        <f t="shared" si="1"/>
        <v>5329564.5788000003</v>
      </c>
      <c r="G133" s="24"/>
      <c r="H133" s="25"/>
      <c r="I133" s="25"/>
      <c r="J133" s="25"/>
      <c r="K133" s="25"/>
      <c r="L133" s="24"/>
      <c r="M133" s="24"/>
      <c r="N133" s="25"/>
      <c r="O133" s="25"/>
      <c r="P133" s="25"/>
    </row>
    <row r="134" spans="1:16" ht="18">
      <c r="A134" s="20">
        <v>129</v>
      </c>
      <c r="B134" s="21" t="s">
        <v>92</v>
      </c>
      <c r="C134" s="21" t="s">
        <v>398</v>
      </c>
      <c r="D134" s="22">
        <v>3393379.1184</v>
      </c>
      <c r="E134" s="22">
        <v>2708616.6312000002</v>
      </c>
      <c r="F134" s="23">
        <f t="shared" si="1"/>
        <v>6101995.7496000007</v>
      </c>
      <c r="G134" s="24"/>
      <c r="H134" s="25"/>
      <c r="I134" s="25"/>
      <c r="J134" s="25"/>
      <c r="K134" s="25"/>
      <c r="L134" s="24"/>
      <c r="M134" s="24"/>
      <c r="N134" s="25"/>
      <c r="O134" s="25"/>
      <c r="P134" s="25"/>
    </row>
    <row r="135" spans="1:16" ht="18">
      <c r="A135" s="20">
        <v>130</v>
      </c>
      <c r="B135" s="21" t="s">
        <v>92</v>
      </c>
      <c r="C135" s="21" t="s">
        <v>400</v>
      </c>
      <c r="D135" s="22">
        <v>2605915.2895</v>
      </c>
      <c r="E135" s="22">
        <v>2080058.0325</v>
      </c>
      <c r="F135" s="23">
        <f t="shared" ref="F135:F198" si="2">D135+E135</f>
        <v>4685973.3219999997</v>
      </c>
      <c r="G135" s="24"/>
      <c r="H135" s="25"/>
      <c r="I135" s="25"/>
      <c r="J135" s="25"/>
      <c r="K135" s="25"/>
      <c r="L135" s="24"/>
      <c r="M135" s="24"/>
      <c r="N135" s="25"/>
      <c r="O135" s="25"/>
      <c r="P135" s="25"/>
    </row>
    <row r="136" spans="1:16" ht="18">
      <c r="A136" s="20">
        <v>131</v>
      </c>
      <c r="B136" s="21" t="s">
        <v>92</v>
      </c>
      <c r="C136" s="21" t="s">
        <v>402</v>
      </c>
      <c r="D136" s="22">
        <v>3130316.7645999999</v>
      </c>
      <c r="E136" s="22">
        <v>2498638.5998999998</v>
      </c>
      <c r="F136" s="23">
        <f t="shared" si="2"/>
        <v>5628955.3644999992</v>
      </c>
      <c r="G136" s="24"/>
      <c r="H136" s="25"/>
      <c r="I136" s="25"/>
      <c r="J136" s="25"/>
      <c r="K136" s="25"/>
      <c r="L136" s="24"/>
      <c r="M136" s="24"/>
      <c r="N136" s="25"/>
      <c r="O136" s="25"/>
      <c r="P136" s="25"/>
    </row>
    <row r="137" spans="1:16" ht="18">
      <c r="A137" s="20">
        <v>132</v>
      </c>
      <c r="B137" s="21" t="s">
        <v>92</v>
      </c>
      <c r="C137" s="21" t="s">
        <v>404</v>
      </c>
      <c r="D137" s="22">
        <v>2312377.5196000002</v>
      </c>
      <c r="E137" s="22">
        <v>1845754.3318</v>
      </c>
      <c r="F137" s="23">
        <f t="shared" si="2"/>
        <v>4158131.8514</v>
      </c>
      <c r="G137" s="24"/>
      <c r="H137" s="25"/>
      <c r="I137" s="25"/>
      <c r="J137" s="25"/>
      <c r="K137" s="25"/>
      <c r="L137" s="24"/>
      <c r="M137" s="24"/>
      <c r="N137" s="25"/>
      <c r="O137" s="25"/>
      <c r="P137" s="25"/>
    </row>
    <row r="138" spans="1:16" ht="18">
      <c r="A138" s="20">
        <v>133</v>
      </c>
      <c r="B138" s="21" t="s">
        <v>92</v>
      </c>
      <c r="C138" s="21" t="s">
        <v>406</v>
      </c>
      <c r="D138" s="22">
        <v>2429201.5137999998</v>
      </c>
      <c r="E138" s="22">
        <v>1939003.9813999999</v>
      </c>
      <c r="F138" s="23">
        <f t="shared" si="2"/>
        <v>4368205.4951999998</v>
      </c>
      <c r="G138" s="24"/>
      <c r="H138" s="25"/>
      <c r="I138" s="25"/>
      <c r="J138" s="25"/>
      <c r="K138" s="25"/>
      <c r="L138" s="24"/>
      <c r="M138" s="24"/>
      <c r="N138" s="25"/>
      <c r="O138" s="25"/>
      <c r="P138" s="25"/>
    </row>
    <row r="139" spans="1:16" ht="18">
      <c r="A139" s="20">
        <v>134</v>
      </c>
      <c r="B139" s="21" t="s">
        <v>92</v>
      </c>
      <c r="C139" s="21" t="s">
        <v>408</v>
      </c>
      <c r="D139" s="22">
        <v>2215728.0290999999</v>
      </c>
      <c r="E139" s="22">
        <v>1768608.0985000001</v>
      </c>
      <c r="F139" s="23">
        <f t="shared" si="2"/>
        <v>3984336.1276000002</v>
      </c>
      <c r="G139" s="24"/>
      <c r="H139" s="25"/>
      <c r="I139" s="25"/>
      <c r="J139" s="25"/>
      <c r="K139" s="25"/>
      <c r="L139" s="24"/>
      <c r="M139" s="24"/>
      <c r="N139" s="25"/>
      <c r="O139" s="25"/>
      <c r="P139" s="25"/>
    </row>
    <row r="140" spans="1:16" ht="18">
      <c r="A140" s="20">
        <v>135</v>
      </c>
      <c r="B140" s="21" t="s">
        <v>92</v>
      </c>
      <c r="C140" s="21" t="s">
        <v>410</v>
      </c>
      <c r="D140" s="22">
        <v>2803572.8344000001</v>
      </c>
      <c r="E140" s="22">
        <v>2237829.5325000002</v>
      </c>
      <c r="F140" s="23">
        <f t="shared" si="2"/>
        <v>5041402.3669000007</v>
      </c>
      <c r="G140" s="24"/>
      <c r="H140" s="25"/>
      <c r="I140" s="25"/>
      <c r="J140" s="25"/>
      <c r="K140" s="25"/>
      <c r="L140" s="24"/>
      <c r="M140" s="24"/>
      <c r="N140" s="25"/>
      <c r="O140" s="25"/>
      <c r="P140" s="25"/>
    </row>
    <row r="141" spans="1:16" ht="18">
      <c r="A141" s="20">
        <v>136</v>
      </c>
      <c r="B141" s="21" t="s">
        <v>92</v>
      </c>
      <c r="C141" s="21" t="s">
        <v>412</v>
      </c>
      <c r="D141" s="22">
        <v>2627232.6324999998</v>
      </c>
      <c r="E141" s="22">
        <v>2097073.6702000001</v>
      </c>
      <c r="F141" s="23">
        <f t="shared" si="2"/>
        <v>4724306.3026999999</v>
      </c>
      <c r="G141" s="24"/>
      <c r="H141" s="25"/>
      <c r="I141" s="25"/>
      <c r="J141" s="25"/>
      <c r="K141" s="25"/>
      <c r="L141" s="24"/>
      <c r="M141" s="24"/>
      <c r="N141" s="25"/>
      <c r="O141" s="25"/>
      <c r="P141" s="25"/>
    </row>
    <row r="142" spans="1:16" ht="18">
      <c r="A142" s="20">
        <v>137</v>
      </c>
      <c r="B142" s="21" t="s">
        <v>92</v>
      </c>
      <c r="C142" s="21" t="s">
        <v>414</v>
      </c>
      <c r="D142" s="22">
        <v>3076973.0139000001</v>
      </c>
      <c r="E142" s="22">
        <v>2456059.2814000002</v>
      </c>
      <c r="F142" s="23">
        <f t="shared" si="2"/>
        <v>5533032.2953000003</v>
      </c>
      <c r="G142" s="24"/>
      <c r="H142" s="25"/>
      <c r="I142" s="25"/>
      <c r="J142" s="25"/>
      <c r="K142" s="25"/>
      <c r="L142" s="24"/>
      <c r="M142" s="24"/>
      <c r="N142" s="25"/>
      <c r="O142" s="25"/>
      <c r="P142" s="25"/>
    </row>
    <row r="143" spans="1:16" ht="18">
      <c r="A143" s="20">
        <v>138</v>
      </c>
      <c r="B143" s="21" t="s">
        <v>92</v>
      </c>
      <c r="C143" s="21" t="s">
        <v>416</v>
      </c>
      <c r="D143" s="22">
        <v>2132581.5348</v>
      </c>
      <c r="E143" s="22">
        <v>1702240.0418</v>
      </c>
      <c r="F143" s="23">
        <f t="shared" si="2"/>
        <v>3834821.5766000003</v>
      </c>
      <c r="G143" s="24"/>
      <c r="H143" s="25"/>
      <c r="I143" s="25"/>
      <c r="J143" s="25"/>
      <c r="K143" s="25"/>
      <c r="L143" s="24"/>
      <c r="M143" s="24"/>
      <c r="N143" s="25"/>
      <c r="O143" s="25"/>
      <c r="P143" s="25"/>
    </row>
    <row r="144" spans="1:16" ht="18">
      <c r="A144" s="20">
        <v>139</v>
      </c>
      <c r="B144" s="21" t="s">
        <v>92</v>
      </c>
      <c r="C144" s="21" t="s">
        <v>418</v>
      </c>
      <c r="D144" s="22">
        <v>2915928.5011999998</v>
      </c>
      <c r="E144" s="22">
        <v>2327512.5348999999</v>
      </c>
      <c r="F144" s="23">
        <f t="shared" si="2"/>
        <v>5243441.0361000001</v>
      </c>
      <c r="G144" s="24"/>
      <c r="H144" s="25"/>
      <c r="I144" s="25"/>
      <c r="J144" s="25"/>
      <c r="K144" s="25"/>
      <c r="L144" s="24"/>
      <c r="M144" s="24"/>
      <c r="N144" s="25"/>
      <c r="O144" s="25"/>
      <c r="P144" s="25"/>
    </row>
    <row r="145" spans="1:16" ht="18">
      <c r="A145" s="20">
        <v>140</v>
      </c>
      <c r="B145" s="21" t="s">
        <v>92</v>
      </c>
      <c r="C145" s="21" t="s">
        <v>420</v>
      </c>
      <c r="D145" s="22">
        <v>2839292.4517000001</v>
      </c>
      <c r="E145" s="22">
        <v>2266341.1565</v>
      </c>
      <c r="F145" s="23">
        <f t="shared" si="2"/>
        <v>5105633.6082000006</v>
      </c>
      <c r="G145" s="24"/>
      <c r="H145" s="25"/>
      <c r="I145" s="25"/>
      <c r="J145" s="25"/>
      <c r="K145" s="25"/>
      <c r="L145" s="24"/>
      <c r="M145" s="24"/>
      <c r="N145" s="25"/>
      <c r="O145" s="25"/>
      <c r="P145" s="25"/>
    </row>
    <row r="146" spans="1:16" ht="18">
      <c r="A146" s="20">
        <v>141</v>
      </c>
      <c r="B146" s="21" t="s">
        <v>92</v>
      </c>
      <c r="C146" s="21" t="s">
        <v>422</v>
      </c>
      <c r="D146" s="22">
        <v>3007313.1013000002</v>
      </c>
      <c r="E146" s="22">
        <v>2400456.2995000002</v>
      </c>
      <c r="F146" s="23">
        <f t="shared" si="2"/>
        <v>5407769.4008000009</v>
      </c>
      <c r="G146" s="24"/>
      <c r="H146" s="25"/>
      <c r="I146" s="25"/>
      <c r="J146" s="25"/>
      <c r="K146" s="25"/>
      <c r="L146" s="24"/>
      <c r="M146" s="24"/>
      <c r="N146" s="25"/>
      <c r="O146" s="25"/>
      <c r="P146" s="25"/>
    </row>
    <row r="147" spans="1:16" ht="18">
      <c r="A147" s="20">
        <v>142</v>
      </c>
      <c r="B147" s="21" t="s">
        <v>93</v>
      </c>
      <c r="C147" s="21" t="s">
        <v>426</v>
      </c>
      <c r="D147" s="22">
        <v>2525540.7433000002</v>
      </c>
      <c r="E147" s="22">
        <v>2015902.5625</v>
      </c>
      <c r="F147" s="23">
        <f t="shared" si="2"/>
        <v>4541443.3058000002</v>
      </c>
      <c r="G147" s="24"/>
      <c r="H147" s="25"/>
      <c r="I147" s="25"/>
      <c r="J147" s="25"/>
      <c r="K147" s="25"/>
      <c r="L147" s="24"/>
      <c r="M147" s="24"/>
      <c r="N147" s="25"/>
      <c r="O147" s="25"/>
      <c r="P147" s="25"/>
    </row>
    <row r="148" spans="1:16" ht="18">
      <c r="A148" s="20">
        <v>143</v>
      </c>
      <c r="B148" s="21" t="s">
        <v>93</v>
      </c>
      <c r="C148" s="21" t="s">
        <v>428</v>
      </c>
      <c r="D148" s="22">
        <v>2442105.6360999998</v>
      </c>
      <c r="E148" s="22">
        <v>1949304.1332</v>
      </c>
      <c r="F148" s="23">
        <f t="shared" si="2"/>
        <v>4391409.7692999998</v>
      </c>
      <c r="G148" s="24"/>
      <c r="H148" s="25"/>
      <c r="I148" s="25"/>
      <c r="J148" s="25"/>
      <c r="K148" s="25"/>
      <c r="L148" s="24"/>
      <c r="M148" s="24"/>
      <c r="N148" s="25"/>
      <c r="O148" s="25"/>
      <c r="P148" s="25"/>
    </row>
    <row r="149" spans="1:16" ht="18">
      <c r="A149" s="20">
        <v>144</v>
      </c>
      <c r="B149" s="21" t="s">
        <v>93</v>
      </c>
      <c r="C149" s="21" t="s">
        <v>430</v>
      </c>
      <c r="D149" s="22">
        <v>3426168.4123999998</v>
      </c>
      <c r="E149" s="22">
        <v>2734789.2525999998</v>
      </c>
      <c r="F149" s="23">
        <f t="shared" si="2"/>
        <v>6160957.6649999991</v>
      </c>
      <c r="G149" s="24"/>
      <c r="H149" s="25"/>
      <c r="I149" s="25"/>
      <c r="J149" s="25"/>
      <c r="K149" s="25"/>
      <c r="L149" s="24"/>
      <c r="M149" s="24"/>
      <c r="N149" s="25"/>
      <c r="O149" s="25"/>
      <c r="P149" s="25"/>
    </row>
    <row r="150" spans="1:16" ht="18">
      <c r="A150" s="20">
        <v>145</v>
      </c>
      <c r="B150" s="21" t="s">
        <v>93</v>
      </c>
      <c r="C150" s="21" t="s">
        <v>432</v>
      </c>
      <c r="D150" s="22">
        <v>1973576.6024</v>
      </c>
      <c r="E150" s="22">
        <v>1575321.3012000001</v>
      </c>
      <c r="F150" s="23">
        <f t="shared" si="2"/>
        <v>3548897.9035999998</v>
      </c>
      <c r="G150" s="24"/>
      <c r="H150" s="25"/>
      <c r="I150" s="25"/>
      <c r="J150" s="25"/>
      <c r="K150" s="25"/>
      <c r="L150" s="24"/>
      <c r="M150" s="24"/>
      <c r="N150" s="25"/>
      <c r="O150" s="25"/>
      <c r="P150" s="25"/>
    </row>
    <row r="151" spans="1:16" ht="18">
      <c r="A151" s="20">
        <v>146</v>
      </c>
      <c r="B151" s="21" t="s">
        <v>93</v>
      </c>
      <c r="C151" s="21" t="s">
        <v>434</v>
      </c>
      <c r="D151" s="22">
        <v>2731590.3579000002</v>
      </c>
      <c r="E151" s="22">
        <v>2180372.6653999998</v>
      </c>
      <c r="F151" s="23">
        <f t="shared" si="2"/>
        <v>4911963.0232999995</v>
      </c>
      <c r="G151" s="24"/>
      <c r="H151" s="25"/>
      <c r="I151" s="25"/>
      <c r="J151" s="25"/>
      <c r="K151" s="25"/>
      <c r="L151" s="24"/>
      <c r="M151" s="24"/>
      <c r="N151" s="25"/>
      <c r="O151" s="25"/>
      <c r="P151" s="25"/>
    </row>
    <row r="152" spans="1:16" ht="18">
      <c r="A152" s="20">
        <v>147</v>
      </c>
      <c r="B152" s="21" t="s">
        <v>93</v>
      </c>
      <c r="C152" s="21" t="s">
        <v>436</v>
      </c>
      <c r="D152" s="22">
        <v>1967825.1980000001</v>
      </c>
      <c r="E152" s="22">
        <v>1570730.4938999999</v>
      </c>
      <c r="F152" s="23">
        <f t="shared" si="2"/>
        <v>3538555.6919</v>
      </c>
      <c r="G152" s="24"/>
      <c r="H152" s="25"/>
      <c r="I152" s="25"/>
      <c r="J152" s="25"/>
      <c r="K152" s="25"/>
      <c r="L152" s="24"/>
      <c r="M152" s="24"/>
      <c r="N152" s="25"/>
      <c r="O152" s="25"/>
      <c r="P152" s="25"/>
    </row>
    <row r="153" spans="1:16" ht="18">
      <c r="A153" s="20">
        <v>148</v>
      </c>
      <c r="B153" s="21" t="s">
        <v>93</v>
      </c>
      <c r="C153" s="21" t="s">
        <v>438</v>
      </c>
      <c r="D153" s="22">
        <v>3298713.4673000001</v>
      </c>
      <c r="E153" s="22">
        <v>2633053.9109999998</v>
      </c>
      <c r="F153" s="23">
        <f t="shared" si="2"/>
        <v>5931767.3783</v>
      </c>
      <c r="G153" s="24"/>
      <c r="H153" s="25"/>
      <c r="I153" s="25"/>
      <c r="J153" s="25"/>
      <c r="K153" s="25"/>
      <c r="L153" s="24"/>
      <c r="M153" s="24"/>
      <c r="N153" s="25"/>
      <c r="O153" s="25"/>
      <c r="P153" s="25"/>
    </row>
    <row r="154" spans="1:16" ht="18">
      <c r="A154" s="20">
        <v>149</v>
      </c>
      <c r="B154" s="21" t="s">
        <v>93</v>
      </c>
      <c r="C154" s="21" t="s">
        <v>440</v>
      </c>
      <c r="D154" s="22">
        <v>2182974.878</v>
      </c>
      <c r="E154" s="22">
        <v>1742464.3265</v>
      </c>
      <c r="F154" s="23">
        <f t="shared" si="2"/>
        <v>3925439.2045</v>
      </c>
      <c r="G154" s="24"/>
      <c r="H154" s="25"/>
      <c r="I154" s="25"/>
      <c r="J154" s="25"/>
      <c r="K154" s="25"/>
      <c r="L154" s="24"/>
      <c r="M154" s="24"/>
      <c r="N154" s="25"/>
      <c r="O154" s="25"/>
      <c r="P154" s="25"/>
    </row>
    <row r="155" spans="1:16" ht="18">
      <c r="A155" s="20">
        <v>150</v>
      </c>
      <c r="B155" s="21" t="s">
        <v>93</v>
      </c>
      <c r="C155" s="21" t="s">
        <v>442</v>
      </c>
      <c r="D155" s="22">
        <v>2592613.6853999998</v>
      </c>
      <c r="E155" s="22">
        <v>2069440.6081000001</v>
      </c>
      <c r="F155" s="23">
        <f t="shared" si="2"/>
        <v>4662054.2934999997</v>
      </c>
      <c r="G155" s="24"/>
      <c r="H155" s="25"/>
      <c r="I155" s="25"/>
      <c r="J155" s="25"/>
      <c r="K155" s="25"/>
      <c r="L155" s="24"/>
      <c r="M155" s="24"/>
      <c r="N155" s="25"/>
      <c r="O155" s="25"/>
      <c r="P155" s="25"/>
    </row>
    <row r="156" spans="1:16" ht="18">
      <c r="A156" s="20">
        <v>151</v>
      </c>
      <c r="B156" s="21" t="s">
        <v>93</v>
      </c>
      <c r="C156" s="21" t="s">
        <v>444</v>
      </c>
      <c r="D156" s="22">
        <v>2209845.5274999999</v>
      </c>
      <c r="E156" s="22">
        <v>1763912.6486</v>
      </c>
      <c r="F156" s="23">
        <f t="shared" si="2"/>
        <v>3973758.1760999998</v>
      </c>
      <c r="G156" s="24"/>
      <c r="H156" s="25"/>
      <c r="I156" s="25"/>
      <c r="J156" s="25"/>
      <c r="K156" s="25"/>
      <c r="L156" s="24"/>
      <c r="M156" s="24"/>
      <c r="N156" s="25"/>
      <c r="O156" s="25"/>
      <c r="P156" s="25"/>
    </row>
    <row r="157" spans="1:16" ht="18">
      <c r="A157" s="20">
        <v>152</v>
      </c>
      <c r="B157" s="21" t="s">
        <v>93</v>
      </c>
      <c r="C157" s="21" t="s">
        <v>446</v>
      </c>
      <c r="D157" s="22">
        <v>3183940.0652000001</v>
      </c>
      <c r="E157" s="22">
        <v>2541441.0569000002</v>
      </c>
      <c r="F157" s="23">
        <f t="shared" si="2"/>
        <v>5725381.1221000003</v>
      </c>
      <c r="G157" s="24"/>
      <c r="H157" s="25"/>
      <c r="I157" s="25"/>
      <c r="J157" s="25"/>
      <c r="K157" s="25"/>
      <c r="L157" s="24"/>
      <c r="M157" s="24"/>
      <c r="N157" s="25"/>
      <c r="O157" s="25"/>
      <c r="P157" s="25"/>
    </row>
    <row r="158" spans="1:16" ht="18">
      <c r="A158" s="20">
        <v>153</v>
      </c>
      <c r="B158" s="21" t="s">
        <v>93</v>
      </c>
      <c r="C158" s="21" t="s">
        <v>448</v>
      </c>
      <c r="D158" s="22">
        <v>2254917.2008000002</v>
      </c>
      <c r="E158" s="22">
        <v>1799889.1427</v>
      </c>
      <c r="F158" s="23">
        <f t="shared" si="2"/>
        <v>4054806.3435000004</v>
      </c>
      <c r="G158" s="24"/>
      <c r="H158" s="25"/>
      <c r="I158" s="25"/>
      <c r="J158" s="25"/>
      <c r="K158" s="25"/>
      <c r="L158" s="24"/>
      <c r="M158" s="24"/>
      <c r="N158" s="25"/>
      <c r="O158" s="25"/>
      <c r="P158" s="25"/>
    </row>
    <row r="159" spans="1:16" ht="18">
      <c r="A159" s="20">
        <v>154</v>
      </c>
      <c r="B159" s="21" t="s">
        <v>93</v>
      </c>
      <c r="C159" s="21" t="s">
        <v>450</v>
      </c>
      <c r="D159" s="22">
        <v>2601649.2373000002</v>
      </c>
      <c r="E159" s="22">
        <v>2076652.8426999999</v>
      </c>
      <c r="F159" s="23">
        <f t="shared" si="2"/>
        <v>4678302.08</v>
      </c>
      <c r="G159" s="24"/>
      <c r="H159" s="25"/>
      <c r="I159" s="25"/>
      <c r="J159" s="25"/>
      <c r="K159" s="25"/>
      <c r="L159" s="24"/>
      <c r="M159" s="24"/>
      <c r="N159" s="25"/>
      <c r="O159" s="25"/>
      <c r="P159" s="25"/>
    </row>
    <row r="160" spans="1:16" ht="18">
      <c r="A160" s="20">
        <v>155</v>
      </c>
      <c r="B160" s="21" t="s">
        <v>93</v>
      </c>
      <c r="C160" s="21" t="s">
        <v>452</v>
      </c>
      <c r="D160" s="22">
        <v>2299722.3719000001</v>
      </c>
      <c r="E160" s="22">
        <v>1835652.9129999999</v>
      </c>
      <c r="F160" s="23">
        <f t="shared" si="2"/>
        <v>4135375.2849000003</v>
      </c>
      <c r="G160" s="24"/>
      <c r="H160" s="25"/>
      <c r="I160" s="25"/>
      <c r="J160" s="25"/>
      <c r="K160" s="25"/>
      <c r="L160" s="24"/>
      <c r="M160" s="24"/>
      <c r="N160" s="25"/>
      <c r="O160" s="25"/>
      <c r="P160" s="25"/>
    </row>
    <row r="161" spans="1:16" ht="18">
      <c r="A161" s="20">
        <v>156</v>
      </c>
      <c r="B161" s="21" t="s">
        <v>93</v>
      </c>
      <c r="C161" s="21" t="s">
        <v>454</v>
      </c>
      <c r="D161" s="22">
        <v>2116387.4700000002</v>
      </c>
      <c r="E161" s="22">
        <v>1689313.8372</v>
      </c>
      <c r="F161" s="23">
        <f t="shared" si="2"/>
        <v>3805701.3072000002</v>
      </c>
      <c r="G161" s="24"/>
      <c r="H161" s="25"/>
      <c r="I161" s="25"/>
      <c r="J161" s="25"/>
      <c r="K161" s="25"/>
      <c r="L161" s="24"/>
      <c r="M161" s="24"/>
      <c r="N161" s="25"/>
      <c r="O161" s="25"/>
      <c r="P161" s="25"/>
    </row>
    <row r="162" spans="1:16" ht="18">
      <c r="A162" s="20">
        <v>157</v>
      </c>
      <c r="B162" s="21" t="s">
        <v>93</v>
      </c>
      <c r="C162" s="21" t="s">
        <v>456</v>
      </c>
      <c r="D162" s="22">
        <v>3101100.0164999999</v>
      </c>
      <c r="E162" s="22">
        <v>2475317.6072</v>
      </c>
      <c r="F162" s="23">
        <f t="shared" si="2"/>
        <v>5576417.6237000003</v>
      </c>
      <c r="G162" s="24"/>
      <c r="H162" s="25"/>
      <c r="I162" s="25"/>
      <c r="J162" s="25"/>
      <c r="K162" s="25"/>
      <c r="L162" s="24"/>
      <c r="M162" s="24"/>
      <c r="N162" s="25"/>
      <c r="O162" s="25"/>
      <c r="P162" s="25"/>
    </row>
    <row r="163" spans="1:16" ht="18">
      <c r="A163" s="20">
        <v>158</v>
      </c>
      <c r="B163" s="21" t="s">
        <v>93</v>
      </c>
      <c r="C163" s="21" t="s">
        <v>458</v>
      </c>
      <c r="D163" s="22">
        <v>3195998.8072000002</v>
      </c>
      <c r="E163" s="22">
        <v>2551066.4208999998</v>
      </c>
      <c r="F163" s="23">
        <f t="shared" si="2"/>
        <v>5747065.2280999999</v>
      </c>
      <c r="G163" s="24"/>
      <c r="H163" s="25"/>
      <c r="I163" s="25"/>
      <c r="J163" s="25"/>
      <c r="K163" s="25"/>
      <c r="L163" s="24"/>
      <c r="M163" s="24"/>
      <c r="N163" s="25"/>
      <c r="O163" s="25"/>
      <c r="P163" s="25"/>
    </row>
    <row r="164" spans="1:16" ht="18">
      <c r="A164" s="20">
        <v>159</v>
      </c>
      <c r="B164" s="21" t="s">
        <v>93</v>
      </c>
      <c r="C164" s="21" t="s">
        <v>460</v>
      </c>
      <c r="D164" s="22">
        <v>1779533.7005</v>
      </c>
      <c r="E164" s="22">
        <v>1420435.0321</v>
      </c>
      <c r="F164" s="23">
        <f t="shared" si="2"/>
        <v>3199968.7325999998</v>
      </c>
      <c r="G164" s="24"/>
      <c r="H164" s="25"/>
      <c r="I164" s="25"/>
      <c r="J164" s="25"/>
      <c r="K164" s="25"/>
      <c r="L164" s="24"/>
      <c r="M164" s="24"/>
      <c r="N164" s="25"/>
      <c r="O164" s="25"/>
      <c r="P164" s="25"/>
    </row>
    <row r="165" spans="1:16" ht="18">
      <c r="A165" s="20">
        <v>160</v>
      </c>
      <c r="B165" s="21" t="s">
        <v>93</v>
      </c>
      <c r="C165" s="21" t="s">
        <v>462</v>
      </c>
      <c r="D165" s="22">
        <v>2397378.0307</v>
      </c>
      <c r="E165" s="22">
        <v>1913602.2762</v>
      </c>
      <c r="F165" s="23">
        <f t="shared" si="2"/>
        <v>4310980.3069000002</v>
      </c>
      <c r="G165" s="24"/>
      <c r="H165" s="25"/>
      <c r="I165" s="25"/>
      <c r="J165" s="25"/>
      <c r="K165" s="25"/>
      <c r="L165" s="24"/>
      <c r="M165" s="24"/>
      <c r="N165" s="25"/>
      <c r="O165" s="25"/>
      <c r="P165" s="25"/>
    </row>
    <row r="166" spans="1:16" ht="18">
      <c r="A166" s="20">
        <v>161</v>
      </c>
      <c r="B166" s="21" t="s">
        <v>93</v>
      </c>
      <c r="C166" s="21" t="s">
        <v>464</v>
      </c>
      <c r="D166" s="22">
        <v>2837037.1050999998</v>
      </c>
      <c r="E166" s="22">
        <v>2264540.9245000002</v>
      </c>
      <c r="F166" s="23">
        <f t="shared" si="2"/>
        <v>5101578.0296</v>
      </c>
      <c r="G166" s="24"/>
      <c r="H166" s="25"/>
      <c r="I166" s="25"/>
      <c r="J166" s="25"/>
      <c r="K166" s="25"/>
      <c r="L166" s="24"/>
      <c r="M166" s="24"/>
      <c r="N166" s="25"/>
      <c r="O166" s="25"/>
      <c r="P166" s="25"/>
    </row>
    <row r="167" spans="1:16" ht="36">
      <c r="A167" s="20">
        <v>162</v>
      </c>
      <c r="B167" s="21" t="s">
        <v>93</v>
      </c>
      <c r="C167" s="21" t="s">
        <v>466</v>
      </c>
      <c r="D167" s="22">
        <v>4131403.9536000001</v>
      </c>
      <c r="E167" s="22">
        <v>3297712.7130999998</v>
      </c>
      <c r="F167" s="23">
        <f t="shared" si="2"/>
        <v>7429116.6666999999</v>
      </c>
      <c r="G167" s="24"/>
      <c r="H167" s="25"/>
      <c r="I167" s="25"/>
      <c r="J167" s="25"/>
      <c r="K167" s="25"/>
      <c r="L167" s="24"/>
      <c r="M167" s="24"/>
      <c r="N167" s="25"/>
      <c r="O167" s="25"/>
      <c r="P167" s="25"/>
    </row>
    <row r="168" spans="1:16" ht="18">
      <c r="A168" s="20">
        <v>163</v>
      </c>
      <c r="B168" s="21" t="s">
        <v>93</v>
      </c>
      <c r="C168" s="21" t="s">
        <v>468</v>
      </c>
      <c r="D168" s="22">
        <v>2579892.7796999998</v>
      </c>
      <c r="E168" s="22">
        <v>2059286.7009999999</v>
      </c>
      <c r="F168" s="23">
        <f t="shared" si="2"/>
        <v>4639179.4806999993</v>
      </c>
      <c r="G168" s="24"/>
      <c r="H168" s="25"/>
      <c r="I168" s="25"/>
      <c r="J168" s="25"/>
      <c r="K168" s="25"/>
      <c r="L168" s="24"/>
      <c r="M168" s="24"/>
      <c r="N168" s="25"/>
      <c r="O168" s="25"/>
      <c r="P168" s="25"/>
    </row>
    <row r="169" spans="1:16" ht="18">
      <c r="A169" s="20">
        <v>164</v>
      </c>
      <c r="B169" s="21" t="s">
        <v>93</v>
      </c>
      <c r="C169" s="21" t="s">
        <v>470</v>
      </c>
      <c r="D169" s="22">
        <v>2402445.8914000001</v>
      </c>
      <c r="E169" s="22">
        <v>1917647.4746999999</v>
      </c>
      <c r="F169" s="23">
        <f t="shared" si="2"/>
        <v>4320093.3661000002</v>
      </c>
      <c r="G169" s="24"/>
      <c r="H169" s="25"/>
      <c r="I169" s="25"/>
      <c r="J169" s="25"/>
      <c r="K169" s="25"/>
      <c r="L169" s="24"/>
      <c r="M169" s="24"/>
      <c r="N169" s="25"/>
      <c r="O169" s="25"/>
      <c r="P169" s="25"/>
    </row>
    <row r="170" spans="1:16" ht="18">
      <c r="A170" s="20">
        <v>165</v>
      </c>
      <c r="B170" s="21" t="s">
        <v>93</v>
      </c>
      <c r="C170" s="21" t="s">
        <v>472</v>
      </c>
      <c r="D170" s="22">
        <v>2345014.9745</v>
      </c>
      <c r="E170" s="22">
        <v>1871805.7542999999</v>
      </c>
      <c r="F170" s="23">
        <f t="shared" si="2"/>
        <v>4216820.7287999997</v>
      </c>
      <c r="G170" s="24"/>
      <c r="H170" s="25"/>
      <c r="I170" s="25"/>
      <c r="J170" s="25"/>
      <c r="K170" s="25"/>
      <c r="L170" s="24"/>
      <c r="M170" s="24"/>
      <c r="N170" s="25"/>
      <c r="O170" s="25"/>
      <c r="P170" s="25"/>
    </row>
    <row r="171" spans="1:16" ht="18">
      <c r="A171" s="20">
        <v>166</v>
      </c>
      <c r="B171" s="21" t="s">
        <v>93</v>
      </c>
      <c r="C171" s="21" t="s">
        <v>474</v>
      </c>
      <c r="D171" s="22">
        <v>2681920.4567999998</v>
      </c>
      <c r="E171" s="22">
        <v>2140725.8368000002</v>
      </c>
      <c r="F171" s="23">
        <f t="shared" si="2"/>
        <v>4822646.2936000004</v>
      </c>
      <c r="G171" s="24"/>
      <c r="H171" s="25"/>
      <c r="I171" s="25"/>
      <c r="J171" s="25"/>
      <c r="K171" s="25"/>
      <c r="L171" s="24"/>
      <c r="M171" s="24"/>
      <c r="N171" s="25"/>
      <c r="O171" s="25"/>
      <c r="P171" s="25"/>
    </row>
    <row r="172" spans="1:16" ht="18">
      <c r="A172" s="20">
        <v>167</v>
      </c>
      <c r="B172" s="21" t="s">
        <v>93</v>
      </c>
      <c r="C172" s="21" t="s">
        <v>476</v>
      </c>
      <c r="D172" s="22">
        <v>2331256.7659</v>
      </c>
      <c r="E172" s="22">
        <v>1860823.8652999999</v>
      </c>
      <c r="F172" s="23">
        <f t="shared" si="2"/>
        <v>4192080.6311999997</v>
      </c>
      <c r="G172" s="24"/>
      <c r="H172" s="25"/>
      <c r="I172" s="25"/>
      <c r="J172" s="25"/>
      <c r="K172" s="25"/>
      <c r="L172" s="24"/>
      <c r="M172" s="24"/>
      <c r="N172" s="25"/>
      <c r="O172" s="25"/>
      <c r="P172" s="25"/>
    </row>
    <row r="173" spans="1:16" ht="18">
      <c r="A173" s="20">
        <v>168</v>
      </c>
      <c r="B173" s="21" t="s">
        <v>93</v>
      </c>
      <c r="C173" s="21" t="s">
        <v>478</v>
      </c>
      <c r="D173" s="22">
        <v>2261006.2302000001</v>
      </c>
      <c r="E173" s="22">
        <v>1804749.4443000001</v>
      </c>
      <c r="F173" s="23">
        <f t="shared" si="2"/>
        <v>4065755.6745000002</v>
      </c>
      <c r="G173" s="24"/>
      <c r="H173" s="25"/>
      <c r="I173" s="25"/>
      <c r="J173" s="25"/>
      <c r="K173" s="25"/>
      <c r="L173" s="24"/>
      <c r="M173" s="24"/>
      <c r="N173" s="25"/>
      <c r="O173" s="25"/>
      <c r="P173" s="25"/>
    </row>
    <row r="174" spans="1:16" ht="36">
      <c r="A174" s="20">
        <v>169</v>
      </c>
      <c r="B174" s="21" t="s">
        <v>94</v>
      </c>
      <c r="C174" s="21" t="s">
        <v>483</v>
      </c>
      <c r="D174" s="22">
        <v>2396966.9002999999</v>
      </c>
      <c r="E174" s="22">
        <v>1913274.1094</v>
      </c>
      <c r="F174" s="23">
        <f t="shared" si="2"/>
        <v>4310241.0097000003</v>
      </c>
      <c r="G174" s="24"/>
      <c r="H174" s="25"/>
      <c r="I174" s="25"/>
      <c r="J174" s="25"/>
      <c r="K174" s="25"/>
      <c r="L174" s="24"/>
      <c r="M174" s="24"/>
      <c r="N174" s="25"/>
      <c r="O174" s="25"/>
      <c r="P174" s="25"/>
    </row>
    <row r="175" spans="1:16" ht="36">
      <c r="A175" s="20">
        <v>170</v>
      </c>
      <c r="B175" s="21" t="s">
        <v>94</v>
      </c>
      <c r="C175" s="21" t="s">
        <v>485</v>
      </c>
      <c r="D175" s="22">
        <v>3012958.3149999999</v>
      </c>
      <c r="E175" s="22">
        <v>2404962.3446999998</v>
      </c>
      <c r="F175" s="23">
        <f t="shared" si="2"/>
        <v>5417920.6596999997</v>
      </c>
      <c r="G175" s="24"/>
      <c r="H175" s="25"/>
      <c r="I175" s="25"/>
      <c r="J175" s="25"/>
      <c r="K175" s="25"/>
      <c r="L175" s="24"/>
      <c r="M175" s="24"/>
      <c r="N175" s="25"/>
      <c r="O175" s="25"/>
      <c r="P175" s="25"/>
    </row>
    <row r="176" spans="1:16" ht="36">
      <c r="A176" s="20">
        <v>171</v>
      </c>
      <c r="B176" s="21" t="s">
        <v>94</v>
      </c>
      <c r="C176" s="21" t="s">
        <v>487</v>
      </c>
      <c r="D176" s="22">
        <v>2884288.3319999999</v>
      </c>
      <c r="E176" s="22">
        <v>2302257.1521000001</v>
      </c>
      <c r="F176" s="23">
        <f t="shared" si="2"/>
        <v>5186545.4841</v>
      </c>
      <c r="G176" s="24"/>
      <c r="H176" s="25"/>
      <c r="I176" s="25"/>
      <c r="J176" s="25"/>
      <c r="K176" s="25"/>
      <c r="L176" s="24"/>
      <c r="M176" s="24"/>
      <c r="N176" s="25"/>
      <c r="O176" s="25"/>
      <c r="P176" s="25"/>
    </row>
    <row r="177" spans="1:16" ht="36">
      <c r="A177" s="20">
        <v>172</v>
      </c>
      <c r="B177" s="21" t="s">
        <v>94</v>
      </c>
      <c r="C177" s="21" t="s">
        <v>489</v>
      </c>
      <c r="D177" s="22">
        <v>1860993.3378999999</v>
      </c>
      <c r="E177" s="22">
        <v>1485456.6288000001</v>
      </c>
      <c r="F177" s="23">
        <f t="shared" si="2"/>
        <v>3346449.9666999998</v>
      </c>
      <c r="G177" s="24"/>
      <c r="H177" s="25"/>
      <c r="I177" s="25"/>
      <c r="J177" s="25"/>
      <c r="K177" s="25"/>
      <c r="L177" s="24"/>
      <c r="M177" s="24"/>
      <c r="N177" s="25"/>
      <c r="O177" s="25"/>
      <c r="P177" s="25"/>
    </row>
    <row r="178" spans="1:16" ht="36">
      <c r="A178" s="20">
        <v>173</v>
      </c>
      <c r="B178" s="21" t="s">
        <v>94</v>
      </c>
      <c r="C178" s="21" t="s">
        <v>491</v>
      </c>
      <c r="D178" s="22">
        <v>2223089.7760000001</v>
      </c>
      <c r="E178" s="22">
        <v>1774484.2912999999</v>
      </c>
      <c r="F178" s="23">
        <f t="shared" si="2"/>
        <v>3997574.0673000002</v>
      </c>
      <c r="G178" s="24"/>
      <c r="H178" s="25"/>
      <c r="I178" s="25"/>
      <c r="J178" s="25"/>
      <c r="K178" s="25"/>
      <c r="L178" s="24"/>
      <c r="M178" s="24"/>
      <c r="N178" s="25"/>
      <c r="O178" s="25"/>
      <c r="P178" s="25"/>
    </row>
    <row r="179" spans="1:16" ht="36">
      <c r="A179" s="20">
        <v>174</v>
      </c>
      <c r="B179" s="21" t="s">
        <v>94</v>
      </c>
      <c r="C179" s="21" t="s">
        <v>493</v>
      </c>
      <c r="D179" s="22">
        <v>2557499.8920999998</v>
      </c>
      <c r="E179" s="22">
        <v>2041412.5567000001</v>
      </c>
      <c r="F179" s="23">
        <f t="shared" si="2"/>
        <v>4598912.4487999994</v>
      </c>
      <c r="G179" s="24"/>
      <c r="H179" s="25"/>
      <c r="I179" s="25"/>
      <c r="J179" s="25"/>
      <c r="K179" s="25"/>
      <c r="L179" s="24"/>
      <c r="M179" s="24"/>
      <c r="N179" s="25"/>
      <c r="O179" s="25"/>
      <c r="P179" s="25"/>
    </row>
    <row r="180" spans="1:16" ht="36">
      <c r="A180" s="20">
        <v>175</v>
      </c>
      <c r="B180" s="21" t="s">
        <v>94</v>
      </c>
      <c r="C180" s="21" t="s">
        <v>495</v>
      </c>
      <c r="D180" s="22">
        <v>2932038.7681999998</v>
      </c>
      <c r="E180" s="22">
        <v>2340371.8517</v>
      </c>
      <c r="F180" s="23">
        <f t="shared" si="2"/>
        <v>5272410.6198999994</v>
      </c>
      <c r="G180" s="24"/>
      <c r="H180" s="25"/>
      <c r="I180" s="25"/>
      <c r="J180" s="25"/>
      <c r="K180" s="25"/>
      <c r="L180" s="24"/>
      <c r="M180" s="24"/>
      <c r="N180" s="25"/>
      <c r="O180" s="25"/>
      <c r="P180" s="25"/>
    </row>
    <row r="181" spans="1:16" ht="36">
      <c r="A181" s="20">
        <v>176</v>
      </c>
      <c r="B181" s="21" t="s">
        <v>94</v>
      </c>
      <c r="C181" s="21" t="s">
        <v>497</v>
      </c>
      <c r="D181" s="22">
        <v>2322626.0625999998</v>
      </c>
      <c r="E181" s="22">
        <v>1853934.7834999999</v>
      </c>
      <c r="F181" s="23">
        <f t="shared" si="2"/>
        <v>4176560.8460999997</v>
      </c>
      <c r="G181" s="24"/>
      <c r="H181" s="25"/>
      <c r="I181" s="25"/>
      <c r="J181" s="25"/>
      <c r="K181" s="25"/>
      <c r="L181" s="24"/>
      <c r="M181" s="24"/>
      <c r="N181" s="25"/>
      <c r="O181" s="25"/>
      <c r="P181" s="25"/>
    </row>
    <row r="182" spans="1:16" ht="36">
      <c r="A182" s="20">
        <v>177</v>
      </c>
      <c r="B182" s="21" t="s">
        <v>94</v>
      </c>
      <c r="C182" s="21" t="s">
        <v>499</v>
      </c>
      <c r="D182" s="22">
        <v>2475633.0953000002</v>
      </c>
      <c r="E182" s="22">
        <v>1976065.9628000001</v>
      </c>
      <c r="F182" s="23">
        <f t="shared" si="2"/>
        <v>4451699.0581</v>
      </c>
      <c r="G182" s="24"/>
      <c r="H182" s="25"/>
      <c r="I182" s="25"/>
      <c r="J182" s="25"/>
      <c r="K182" s="25"/>
      <c r="L182" s="24"/>
      <c r="M182" s="24"/>
      <c r="N182" s="25"/>
      <c r="O182" s="25"/>
      <c r="P182" s="25"/>
    </row>
    <row r="183" spans="1:16" ht="36">
      <c r="A183" s="20">
        <v>178</v>
      </c>
      <c r="B183" s="21" t="s">
        <v>94</v>
      </c>
      <c r="C183" s="21" t="s">
        <v>501</v>
      </c>
      <c r="D183" s="22">
        <v>1938517.1924000001</v>
      </c>
      <c r="E183" s="22">
        <v>1547336.6588000001</v>
      </c>
      <c r="F183" s="23">
        <f t="shared" si="2"/>
        <v>3485853.8512000004</v>
      </c>
      <c r="G183" s="24"/>
      <c r="H183" s="25"/>
      <c r="I183" s="25"/>
      <c r="J183" s="25"/>
      <c r="K183" s="25"/>
      <c r="L183" s="24"/>
      <c r="M183" s="24"/>
      <c r="N183" s="25"/>
      <c r="O183" s="25"/>
      <c r="P183" s="25"/>
    </row>
    <row r="184" spans="1:16" ht="36">
      <c r="A184" s="20">
        <v>179</v>
      </c>
      <c r="B184" s="21" t="s">
        <v>94</v>
      </c>
      <c r="C184" s="21" t="s">
        <v>503</v>
      </c>
      <c r="D184" s="22">
        <v>2645079.375</v>
      </c>
      <c r="E184" s="22">
        <v>2111319.0528000002</v>
      </c>
      <c r="F184" s="23">
        <f t="shared" si="2"/>
        <v>4756398.4277999997</v>
      </c>
      <c r="G184" s="24"/>
      <c r="H184" s="25"/>
      <c r="I184" s="25"/>
      <c r="J184" s="25"/>
      <c r="K184" s="25"/>
      <c r="L184" s="24"/>
      <c r="M184" s="24"/>
      <c r="N184" s="25"/>
      <c r="O184" s="25"/>
      <c r="P184" s="25"/>
    </row>
    <row r="185" spans="1:16" ht="36">
      <c r="A185" s="20">
        <v>180</v>
      </c>
      <c r="B185" s="21" t="s">
        <v>94</v>
      </c>
      <c r="C185" s="21" t="s">
        <v>505</v>
      </c>
      <c r="D185" s="22">
        <v>2282650.1201999998</v>
      </c>
      <c r="E185" s="22">
        <v>1822025.7339000001</v>
      </c>
      <c r="F185" s="23">
        <f t="shared" si="2"/>
        <v>4104675.8541000001</v>
      </c>
      <c r="G185" s="24"/>
      <c r="H185" s="25"/>
      <c r="I185" s="25"/>
      <c r="J185" s="25"/>
      <c r="K185" s="25"/>
      <c r="L185" s="24"/>
      <c r="M185" s="24"/>
      <c r="N185" s="25"/>
      <c r="O185" s="25"/>
      <c r="P185" s="25"/>
    </row>
    <row r="186" spans="1:16" ht="36">
      <c r="A186" s="20">
        <v>181</v>
      </c>
      <c r="B186" s="21" t="s">
        <v>94</v>
      </c>
      <c r="C186" s="21" t="s">
        <v>507</v>
      </c>
      <c r="D186" s="22">
        <v>2515825.3377999999</v>
      </c>
      <c r="E186" s="22">
        <v>2008147.6643999999</v>
      </c>
      <c r="F186" s="23">
        <f t="shared" si="2"/>
        <v>4523973.0022</v>
      </c>
      <c r="G186" s="24"/>
      <c r="H186" s="25"/>
      <c r="I186" s="25"/>
      <c r="J186" s="25"/>
      <c r="K186" s="25"/>
      <c r="L186" s="24"/>
      <c r="M186" s="24"/>
      <c r="N186" s="25"/>
      <c r="O186" s="25"/>
      <c r="P186" s="25"/>
    </row>
    <row r="187" spans="1:16" ht="36">
      <c r="A187" s="20">
        <v>182</v>
      </c>
      <c r="B187" s="21" t="s">
        <v>94</v>
      </c>
      <c r="C187" s="21" t="s">
        <v>509</v>
      </c>
      <c r="D187" s="22">
        <v>2381823.4703000002</v>
      </c>
      <c r="E187" s="22">
        <v>1901186.5279999999</v>
      </c>
      <c r="F187" s="23">
        <f t="shared" si="2"/>
        <v>4283009.9983000001</v>
      </c>
      <c r="G187" s="24"/>
      <c r="H187" s="25"/>
      <c r="I187" s="25"/>
      <c r="J187" s="25"/>
      <c r="K187" s="25"/>
      <c r="L187" s="24"/>
      <c r="M187" s="24"/>
      <c r="N187" s="25"/>
      <c r="O187" s="25"/>
      <c r="P187" s="25"/>
    </row>
    <row r="188" spans="1:16" ht="36">
      <c r="A188" s="20">
        <v>183</v>
      </c>
      <c r="B188" s="21" t="s">
        <v>94</v>
      </c>
      <c r="C188" s="21" t="s">
        <v>511</v>
      </c>
      <c r="D188" s="22">
        <v>2701690.9183</v>
      </c>
      <c r="E188" s="22">
        <v>2156506.7439999999</v>
      </c>
      <c r="F188" s="23">
        <f t="shared" si="2"/>
        <v>4858197.6623</v>
      </c>
      <c r="G188" s="24"/>
      <c r="H188" s="25"/>
      <c r="I188" s="25"/>
      <c r="J188" s="25"/>
      <c r="K188" s="25"/>
      <c r="L188" s="24"/>
      <c r="M188" s="24"/>
      <c r="N188" s="25"/>
      <c r="O188" s="25"/>
      <c r="P188" s="25"/>
    </row>
    <row r="189" spans="1:16" ht="36">
      <c r="A189" s="20">
        <v>184</v>
      </c>
      <c r="B189" s="21" t="s">
        <v>94</v>
      </c>
      <c r="C189" s="21" t="s">
        <v>513</v>
      </c>
      <c r="D189" s="22">
        <v>2539125.9901000001</v>
      </c>
      <c r="E189" s="22">
        <v>2026746.3921999999</v>
      </c>
      <c r="F189" s="23">
        <f t="shared" si="2"/>
        <v>4565872.3822999997</v>
      </c>
      <c r="G189" s="24"/>
      <c r="H189" s="25"/>
      <c r="I189" s="25"/>
      <c r="J189" s="25"/>
      <c r="K189" s="25"/>
      <c r="L189" s="24"/>
      <c r="M189" s="24"/>
      <c r="N189" s="25"/>
      <c r="O189" s="25"/>
      <c r="P189" s="25"/>
    </row>
    <row r="190" spans="1:16" ht="36">
      <c r="A190" s="20">
        <v>185</v>
      </c>
      <c r="B190" s="21" t="s">
        <v>94</v>
      </c>
      <c r="C190" s="21" t="s">
        <v>515</v>
      </c>
      <c r="D190" s="22">
        <v>2549135.8001999999</v>
      </c>
      <c r="E190" s="22">
        <v>2034736.2858</v>
      </c>
      <c r="F190" s="23">
        <f t="shared" si="2"/>
        <v>4583872.0860000001</v>
      </c>
      <c r="G190" s="24"/>
      <c r="H190" s="25"/>
      <c r="I190" s="25"/>
      <c r="J190" s="25"/>
      <c r="K190" s="25"/>
      <c r="L190" s="24"/>
      <c r="M190" s="24"/>
      <c r="N190" s="25"/>
      <c r="O190" s="25"/>
      <c r="P190" s="25"/>
    </row>
    <row r="191" spans="1:16" ht="36">
      <c r="A191" s="20">
        <v>186</v>
      </c>
      <c r="B191" s="21" t="s">
        <v>94</v>
      </c>
      <c r="C191" s="21" t="s">
        <v>517</v>
      </c>
      <c r="D191" s="22">
        <v>2811157.73</v>
      </c>
      <c r="E191" s="22">
        <v>2243883.844</v>
      </c>
      <c r="F191" s="23">
        <f t="shared" si="2"/>
        <v>5055041.574</v>
      </c>
      <c r="G191" s="24"/>
      <c r="H191" s="25"/>
      <c r="I191" s="25"/>
      <c r="J191" s="25"/>
      <c r="K191" s="25"/>
      <c r="L191" s="24"/>
      <c r="M191" s="24"/>
      <c r="N191" s="25"/>
      <c r="O191" s="25"/>
      <c r="P191" s="25"/>
    </row>
    <row r="192" spans="1:16" ht="18">
      <c r="A192" s="20">
        <v>187</v>
      </c>
      <c r="B192" s="21" t="s">
        <v>95</v>
      </c>
      <c r="C192" s="21" t="s">
        <v>522</v>
      </c>
      <c r="D192" s="22">
        <v>1968544.648</v>
      </c>
      <c r="E192" s="22">
        <v>1571304.7634999999</v>
      </c>
      <c r="F192" s="23">
        <f t="shared" si="2"/>
        <v>3539849.4114999999</v>
      </c>
      <c r="G192" s="24"/>
      <c r="H192" s="25"/>
      <c r="I192" s="25"/>
      <c r="J192" s="25"/>
      <c r="K192" s="25"/>
      <c r="L192" s="24"/>
      <c r="M192" s="24"/>
      <c r="N192" s="25"/>
      <c r="O192" s="25"/>
      <c r="P192" s="25"/>
    </row>
    <row r="193" spans="1:16" ht="18">
      <c r="A193" s="20">
        <v>188</v>
      </c>
      <c r="B193" s="21" t="s">
        <v>95</v>
      </c>
      <c r="C193" s="21" t="s">
        <v>524</v>
      </c>
      <c r="D193" s="22">
        <v>2145635.5603</v>
      </c>
      <c r="E193" s="22">
        <v>1712659.8474000001</v>
      </c>
      <c r="F193" s="23">
        <f t="shared" si="2"/>
        <v>3858295.4077000003</v>
      </c>
      <c r="G193" s="24"/>
      <c r="H193" s="25"/>
      <c r="I193" s="25"/>
      <c r="J193" s="25"/>
      <c r="K193" s="25"/>
      <c r="L193" s="24"/>
      <c r="M193" s="24"/>
      <c r="N193" s="25"/>
      <c r="O193" s="25"/>
      <c r="P193" s="25"/>
    </row>
    <row r="194" spans="1:16" ht="18">
      <c r="A194" s="20">
        <v>189</v>
      </c>
      <c r="B194" s="21" t="s">
        <v>95</v>
      </c>
      <c r="C194" s="21" t="s">
        <v>526</v>
      </c>
      <c r="D194" s="22">
        <v>1834164.8206</v>
      </c>
      <c r="E194" s="22">
        <v>1464041.9369999999</v>
      </c>
      <c r="F194" s="23">
        <f t="shared" si="2"/>
        <v>3298206.7576000001</v>
      </c>
      <c r="G194" s="24"/>
      <c r="H194" s="25"/>
      <c r="I194" s="25"/>
      <c r="J194" s="25"/>
      <c r="K194" s="25"/>
      <c r="L194" s="24"/>
      <c r="M194" s="24"/>
      <c r="N194" s="25"/>
      <c r="O194" s="25"/>
      <c r="P194" s="25"/>
    </row>
    <row r="195" spans="1:16" ht="18">
      <c r="A195" s="20">
        <v>190</v>
      </c>
      <c r="B195" s="21" t="s">
        <v>95</v>
      </c>
      <c r="C195" s="21" t="s">
        <v>528</v>
      </c>
      <c r="D195" s="22">
        <v>2636026.5002000001</v>
      </c>
      <c r="E195" s="22">
        <v>2104092.9909999999</v>
      </c>
      <c r="F195" s="23">
        <f t="shared" si="2"/>
        <v>4740119.4912</v>
      </c>
      <c r="G195" s="24"/>
      <c r="H195" s="25"/>
      <c r="I195" s="25"/>
      <c r="J195" s="25"/>
      <c r="K195" s="25"/>
      <c r="L195" s="24"/>
      <c r="M195" s="24"/>
      <c r="N195" s="25"/>
      <c r="O195" s="25"/>
      <c r="P195" s="25"/>
    </row>
    <row r="196" spans="1:16" ht="18">
      <c r="A196" s="20">
        <v>191</v>
      </c>
      <c r="B196" s="21" t="s">
        <v>95</v>
      </c>
      <c r="C196" s="21" t="s">
        <v>530</v>
      </c>
      <c r="D196" s="22">
        <v>2398374.5073000002</v>
      </c>
      <c r="E196" s="22">
        <v>1914397.6702000001</v>
      </c>
      <c r="F196" s="23">
        <f t="shared" si="2"/>
        <v>4312772.1775000002</v>
      </c>
      <c r="G196" s="24"/>
      <c r="H196" s="25"/>
      <c r="I196" s="25"/>
      <c r="J196" s="25"/>
      <c r="K196" s="25"/>
      <c r="L196" s="24"/>
      <c r="M196" s="24"/>
      <c r="N196" s="25"/>
      <c r="O196" s="25"/>
      <c r="P196" s="25"/>
    </row>
    <row r="197" spans="1:16" ht="18">
      <c r="A197" s="20">
        <v>192</v>
      </c>
      <c r="B197" s="21" t="s">
        <v>95</v>
      </c>
      <c r="C197" s="21" t="s">
        <v>532</v>
      </c>
      <c r="D197" s="22">
        <v>2456752.6839999999</v>
      </c>
      <c r="E197" s="22">
        <v>1960995.4993</v>
      </c>
      <c r="F197" s="23">
        <f t="shared" si="2"/>
        <v>4417748.1832999997</v>
      </c>
      <c r="G197" s="24"/>
      <c r="H197" s="25"/>
      <c r="I197" s="25"/>
      <c r="J197" s="25"/>
      <c r="K197" s="25"/>
      <c r="L197" s="24"/>
      <c r="M197" s="24"/>
      <c r="N197" s="25"/>
      <c r="O197" s="25"/>
      <c r="P197" s="25"/>
    </row>
    <row r="198" spans="1:16" ht="18">
      <c r="A198" s="20">
        <v>193</v>
      </c>
      <c r="B198" s="21" t="s">
        <v>95</v>
      </c>
      <c r="C198" s="21" t="s">
        <v>534</v>
      </c>
      <c r="D198" s="22">
        <v>2604611.1738</v>
      </c>
      <c r="E198" s="22">
        <v>2079017.0792</v>
      </c>
      <c r="F198" s="23">
        <f t="shared" si="2"/>
        <v>4683628.2530000005</v>
      </c>
      <c r="G198" s="24"/>
      <c r="H198" s="25"/>
      <c r="I198" s="25"/>
      <c r="J198" s="25"/>
      <c r="K198" s="25"/>
      <c r="L198" s="24"/>
      <c r="M198" s="24"/>
      <c r="N198" s="25"/>
      <c r="O198" s="25"/>
      <c r="P198" s="25"/>
    </row>
    <row r="199" spans="1:16" ht="18">
      <c r="A199" s="20">
        <v>194</v>
      </c>
      <c r="B199" s="21" t="s">
        <v>95</v>
      </c>
      <c r="C199" s="21" t="s">
        <v>536</v>
      </c>
      <c r="D199" s="22">
        <v>2449674.9139</v>
      </c>
      <c r="E199" s="22">
        <v>1955345.9786</v>
      </c>
      <c r="F199" s="23">
        <f t="shared" ref="F199:F262" si="3">D199+E199</f>
        <v>4405020.8925000001</v>
      </c>
      <c r="G199" s="24"/>
      <c r="H199" s="25"/>
      <c r="I199" s="25"/>
      <c r="J199" s="25"/>
      <c r="K199" s="25"/>
      <c r="L199" s="24"/>
      <c r="M199" s="24"/>
      <c r="N199" s="25"/>
      <c r="O199" s="25"/>
      <c r="P199" s="25"/>
    </row>
    <row r="200" spans="1:16" ht="18">
      <c r="A200" s="20">
        <v>195</v>
      </c>
      <c r="B200" s="21" t="s">
        <v>95</v>
      </c>
      <c r="C200" s="21" t="s">
        <v>538</v>
      </c>
      <c r="D200" s="22">
        <v>2304963.5685000001</v>
      </c>
      <c r="E200" s="22">
        <v>1839836.4693</v>
      </c>
      <c r="F200" s="23">
        <f t="shared" si="3"/>
        <v>4144800.0378</v>
      </c>
      <c r="G200" s="24"/>
      <c r="H200" s="25"/>
      <c r="I200" s="25"/>
      <c r="J200" s="25"/>
      <c r="K200" s="25"/>
      <c r="L200" s="24"/>
      <c r="M200" s="24"/>
      <c r="N200" s="25"/>
      <c r="O200" s="25"/>
      <c r="P200" s="25"/>
    </row>
    <row r="201" spans="1:16" ht="18">
      <c r="A201" s="20">
        <v>196</v>
      </c>
      <c r="B201" s="21" t="s">
        <v>95</v>
      </c>
      <c r="C201" s="21" t="s">
        <v>540</v>
      </c>
      <c r="D201" s="22">
        <v>2577463.7272999999</v>
      </c>
      <c r="E201" s="22">
        <v>2057347.8160000001</v>
      </c>
      <c r="F201" s="23">
        <f t="shared" si="3"/>
        <v>4634811.5433</v>
      </c>
      <c r="G201" s="24"/>
      <c r="H201" s="25"/>
      <c r="I201" s="25"/>
      <c r="J201" s="25"/>
      <c r="K201" s="25"/>
      <c r="L201" s="24"/>
      <c r="M201" s="24"/>
      <c r="N201" s="25"/>
      <c r="O201" s="25"/>
      <c r="P201" s="25"/>
    </row>
    <row r="202" spans="1:16" ht="18">
      <c r="A202" s="20">
        <v>197</v>
      </c>
      <c r="B202" s="21" t="s">
        <v>95</v>
      </c>
      <c r="C202" s="21" t="s">
        <v>542</v>
      </c>
      <c r="D202" s="22">
        <v>2165863.9336000001</v>
      </c>
      <c r="E202" s="22">
        <v>1728806.2627000001</v>
      </c>
      <c r="F202" s="23">
        <f t="shared" si="3"/>
        <v>3894670.1963</v>
      </c>
      <c r="G202" s="24"/>
      <c r="H202" s="25"/>
      <c r="I202" s="25"/>
      <c r="J202" s="25"/>
      <c r="K202" s="25"/>
      <c r="L202" s="24"/>
      <c r="M202" s="24"/>
      <c r="N202" s="25"/>
      <c r="O202" s="25"/>
      <c r="P202" s="25"/>
    </row>
    <row r="203" spans="1:16" ht="18">
      <c r="A203" s="20">
        <v>198</v>
      </c>
      <c r="B203" s="21" t="s">
        <v>95</v>
      </c>
      <c r="C203" s="21" t="s">
        <v>544</v>
      </c>
      <c r="D203" s="22">
        <v>2233761.0926000001</v>
      </c>
      <c r="E203" s="22">
        <v>1783002.2035999999</v>
      </c>
      <c r="F203" s="23">
        <f t="shared" si="3"/>
        <v>4016763.2961999997</v>
      </c>
      <c r="G203" s="24"/>
      <c r="H203" s="25"/>
      <c r="I203" s="25"/>
      <c r="J203" s="25"/>
      <c r="K203" s="25"/>
      <c r="L203" s="24"/>
      <c r="M203" s="24"/>
      <c r="N203" s="25"/>
      <c r="O203" s="25"/>
      <c r="P203" s="25"/>
    </row>
    <row r="204" spans="1:16" ht="18">
      <c r="A204" s="20">
        <v>199</v>
      </c>
      <c r="B204" s="21" t="s">
        <v>95</v>
      </c>
      <c r="C204" s="21" t="s">
        <v>546</v>
      </c>
      <c r="D204" s="22">
        <v>2046076.9539999999</v>
      </c>
      <c r="E204" s="22">
        <v>1633191.5395</v>
      </c>
      <c r="F204" s="23">
        <f t="shared" si="3"/>
        <v>3679268.4934999999</v>
      </c>
      <c r="G204" s="24"/>
      <c r="H204" s="25"/>
      <c r="I204" s="25"/>
      <c r="J204" s="25"/>
      <c r="K204" s="25"/>
      <c r="L204" s="24"/>
      <c r="M204" s="24"/>
      <c r="N204" s="25"/>
      <c r="O204" s="25"/>
      <c r="P204" s="25"/>
    </row>
    <row r="205" spans="1:16" ht="18">
      <c r="A205" s="20">
        <v>200</v>
      </c>
      <c r="B205" s="21" t="s">
        <v>95</v>
      </c>
      <c r="C205" s="21" t="s">
        <v>548</v>
      </c>
      <c r="D205" s="22">
        <v>2003856.2586000001</v>
      </c>
      <c r="E205" s="22">
        <v>1599490.7139000001</v>
      </c>
      <c r="F205" s="23">
        <f t="shared" si="3"/>
        <v>3603346.9725000001</v>
      </c>
      <c r="G205" s="24"/>
      <c r="H205" s="25"/>
      <c r="I205" s="25"/>
      <c r="J205" s="25"/>
      <c r="K205" s="25"/>
      <c r="L205" s="24"/>
      <c r="M205" s="24"/>
      <c r="N205" s="25"/>
      <c r="O205" s="25"/>
      <c r="P205" s="25"/>
    </row>
    <row r="206" spans="1:16" ht="18">
      <c r="A206" s="20">
        <v>201</v>
      </c>
      <c r="B206" s="21" t="s">
        <v>95</v>
      </c>
      <c r="C206" s="21" t="s">
        <v>550</v>
      </c>
      <c r="D206" s="22">
        <v>2174415.1672999999</v>
      </c>
      <c r="E206" s="22">
        <v>1735631.9114000001</v>
      </c>
      <c r="F206" s="23">
        <f t="shared" si="3"/>
        <v>3910047.0787</v>
      </c>
      <c r="G206" s="24"/>
      <c r="H206" s="25"/>
      <c r="I206" s="25"/>
      <c r="J206" s="25"/>
      <c r="K206" s="25"/>
      <c r="L206" s="24"/>
      <c r="M206" s="24"/>
      <c r="N206" s="25"/>
      <c r="O206" s="25"/>
      <c r="P206" s="25"/>
    </row>
    <row r="207" spans="1:16" ht="18">
      <c r="A207" s="20">
        <v>202</v>
      </c>
      <c r="B207" s="21" t="s">
        <v>95</v>
      </c>
      <c r="C207" s="21" t="s">
        <v>552</v>
      </c>
      <c r="D207" s="22">
        <v>1795724.6588000001</v>
      </c>
      <c r="E207" s="22">
        <v>1433358.7572000001</v>
      </c>
      <c r="F207" s="23">
        <f t="shared" si="3"/>
        <v>3229083.4160000002</v>
      </c>
      <c r="G207" s="24"/>
      <c r="H207" s="25"/>
      <c r="I207" s="25"/>
      <c r="J207" s="25"/>
      <c r="K207" s="25"/>
      <c r="L207" s="24"/>
      <c r="M207" s="24"/>
      <c r="N207" s="25"/>
      <c r="O207" s="25"/>
      <c r="P207" s="25"/>
    </row>
    <row r="208" spans="1:16" ht="18">
      <c r="A208" s="20">
        <v>203</v>
      </c>
      <c r="B208" s="21" t="s">
        <v>95</v>
      </c>
      <c r="C208" s="21" t="s">
        <v>554</v>
      </c>
      <c r="D208" s="22">
        <v>2261854.0310999998</v>
      </c>
      <c r="E208" s="22">
        <v>1805426.1643999999</v>
      </c>
      <c r="F208" s="23">
        <f t="shared" si="3"/>
        <v>4067280.1954999994</v>
      </c>
      <c r="G208" s="24"/>
      <c r="H208" s="25"/>
      <c r="I208" s="25"/>
      <c r="J208" s="25"/>
      <c r="K208" s="25"/>
      <c r="L208" s="24"/>
      <c r="M208" s="24"/>
      <c r="N208" s="25"/>
      <c r="O208" s="25"/>
      <c r="P208" s="25"/>
    </row>
    <row r="209" spans="1:16" ht="18">
      <c r="A209" s="20">
        <v>204</v>
      </c>
      <c r="B209" s="21" t="s">
        <v>95</v>
      </c>
      <c r="C209" s="21" t="s">
        <v>556</v>
      </c>
      <c r="D209" s="22">
        <v>2378105.2622000002</v>
      </c>
      <c r="E209" s="22">
        <v>1898218.6307999999</v>
      </c>
      <c r="F209" s="23">
        <f t="shared" si="3"/>
        <v>4276323.8930000002</v>
      </c>
      <c r="G209" s="24"/>
      <c r="H209" s="25"/>
      <c r="I209" s="25"/>
      <c r="J209" s="25"/>
      <c r="K209" s="25"/>
      <c r="L209" s="24"/>
      <c r="M209" s="24"/>
      <c r="N209" s="25"/>
      <c r="O209" s="25"/>
      <c r="P209" s="25"/>
    </row>
    <row r="210" spans="1:16" ht="18">
      <c r="A210" s="20">
        <v>205</v>
      </c>
      <c r="B210" s="21" t="s">
        <v>95</v>
      </c>
      <c r="C210" s="21" t="s">
        <v>558</v>
      </c>
      <c r="D210" s="22">
        <v>3105736.2543000001</v>
      </c>
      <c r="E210" s="22">
        <v>2479018.2815</v>
      </c>
      <c r="F210" s="23">
        <f t="shared" si="3"/>
        <v>5584754.5358000007</v>
      </c>
      <c r="G210" s="24"/>
      <c r="H210" s="25"/>
      <c r="I210" s="25"/>
      <c r="J210" s="25"/>
      <c r="K210" s="25"/>
      <c r="L210" s="24"/>
      <c r="M210" s="24"/>
      <c r="N210" s="25"/>
      <c r="O210" s="25"/>
      <c r="P210" s="25"/>
    </row>
    <row r="211" spans="1:16" ht="18">
      <c r="A211" s="20">
        <v>206</v>
      </c>
      <c r="B211" s="21" t="s">
        <v>95</v>
      </c>
      <c r="C211" s="21" t="s">
        <v>560</v>
      </c>
      <c r="D211" s="22">
        <v>2461965.1198</v>
      </c>
      <c r="E211" s="22">
        <v>1965156.0984</v>
      </c>
      <c r="F211" s="23">
        <f t="shared" si="3"/>
        <v>4427121.2182</v>
      </c>
      <c r="G211" s="24"/>
      <c r="H211" s="25"/>
      <c r="I211" s="25"/>
      <c r="J211" s="25"/>
      <c r="K211" s="25"/>
      <c r="L211" s="24"/>
      <c r="M211" s="24"/>
      <c r="N211" s="25"/>
      <c r="O211" s="25"/>
      <c r="P211" s="25"/>
    </row>
    <row r="212" spans="1:16" ht="18">
      <c r="A212" s="20">
        <v>207</v>
      </c>
      <c r="B212" s="21" t="s">
        <v>95</v>
      </c>
      <c r="C212" s="21" t="s">
        <v>562</v>
      </c>
      <c r="D212" s="22">
        <v>1952556.9731000001</v>
      </c>
      <c r="E212" s="22">
        <v>1558543.3004000001</v>
      </c>
      <c r="F212" s="23">
        <f t="shared" si="3"/>
        <v>3511100.2735000001</v>
      </c>
      <c r="G212" s="24"/>
      <c r="H212" s="25"/>
      <c r="I212" s="25"/>
      <c r="J212" s="25"/>
      <c r="K212" s="25"/>
      <c r="L212" s="24"/>
      <c r="M212" s="24"/>
      <c r="N212" s="25"/>
      <c r="O212" s="25"/>
      <c r="P212" s="25"/>
    </row>
    <row r="213" spans="1:16" ht="18">
      <c r="A213" s="20">
        <v>208</v>
      </c>
      <c r="B213" s="21" t="s">
        <v>95</v>
      </c>
      <c r="C213" s="21" t="s">
        <v>564</v>
      </c>
      <c r="D213" s="22">
        <v>2294228.4445000002</v>
      </c>
      <c r="E213" s="22">
        <v>1831267.6255000001</v>
      </c>
      <c r="F213" s="23">
        <f t="shared" si="3"/>
        <v>4125496.0700000003</v>
      </c>
      <c r="G213" s="24"/>
      <c r="H213" s="25"/>
      <c r="I213" s="25"/>
      <c r="J213" s="25"/>
      <c r="K213" s="25"/>
      <c r="L213" s="24"/>
      <c r="M213" s="24"/>
      <c r="N213" s="25"/>
      <c r="O213" s="25"/>
      <c r="P213" s="25"/>
    </row>
    <row r="214" spans="1:16" ht="18">
      <c r="A214" s="20">
        <v>209</v>
      </c>
      <c r="B214" s="21" t="s">
        <v>95</v>
      </c>
      <c r="C214" s="21" t="s">
        <v>566</v>
      </c>
      <c r="D214" s="22">
        <v>2851066.2779999999</v>
      </c>
      <c r="E214" s="22">
        <v>2275739.0989999999</v>
      </c>
      <c r="F214" s="23">
        <f t="shared" si="3"/>
        <v>5126805.3770000003</v>
      </c>
      <c r="G214" s="24"/>
      <c r="H214" s="25"/>
      <c r="I214" s="25"/>
      <c r="J214" s="25"/>
      <c r="K214" s="25"/>
      <c r="L214" s="24"/>
      <c r="M214" s="24"/>
      <c r="N214" s="25"/>
      <c r="O214" s="25"/>
      <c r="P214" s="25"/>
    </row>
    <row r="215" spans="1:16" ht="18">
      <c r="A215" s="20">
        <v>210</v>
      </c>
      <c r="B215" s="21" t="s">
        <v>95</v>
      </c>
      <c r="C215" s="21" t="s">
        <v>568</v>
      </c>
      <c r="D215" s="22">
        <v>2346260.4728000001</v>
      </c>
      <c r="E215" s="22">
        <v>1872799.9188999999</v>
      </c>
      <c r="F215" s="23">
        <f t="shared" si="3"/>
        <v>4219060.3916999996</v>
      </c>
      <c r="G215" s="24"/>
      <c r="H215" s="25"/>
      <c r="I215" s="25"/>
      <c r="J215" s="25"/>
      <c r="K215" s="25"/>
      <c r="L215" s="24"/>
      <c r="M215" s="24"/>
      <c r="N215" s="25"/>
      <c r="O215" s="25"/>
      <c r="P215" s="25"/>
    </row>
    <row r="216" spans="1:16" ht="36">
      <c r="A216" s="20">
        <v>211</v>
      </c>
      <c r="B216" s="21" t="s">
        <v>95</v>
      </c>
      <c r="C216" s="21" t="s">
        <v>570</v>
      </c>
      <c r="D216" s="22">
        <v>2253213.7264</v>
      </c>
      <c r="E216" s="22">
        <v>1798529.4186</v>
      </c>
      <c r="F216" s="23">
        <f t="shared" si="3"/>
        <v>4051743.145</v>
      </c>
      <c r="G216" s="24"/>
      <c r="H216" s="25"/>
      <c r="I216" s="25"/>
      <c r="J216" s="25"/>
      <c r="K216" s="25"/>
      <c r="L216" s="24"/>
      <c r="M216" s="24"/>
      <c r="N216" s="25"/>
      <c r="O216" s="25"/>
      <c r="P216" s="25"/>
    </row>
    <row r="217" spans="1:16" ht="18">
      <c r="A217" s="20">
        <v>212</v>
      </c>
      <c r="B217" s="21" t="s">
        <v>96</v>
      </c>
      <c r="C217" s="21" t="s">
        <v>575</v>
      </c>
      <c r="D217" s="22">
        <v>2558675.0882000001</v>
      </c>
      <c r="E217" s="22">
        <v>2042350.6057</v>
      </c>
      <c r="F217" s="23">
        <f t="shared" si="3"/>
        <v>4601025.6939000003</v>
      </c>
      <c r="G217" s="24"/>
      <c r="H217" s="25"/>
      <c r="I217" s="25"/>
      <c r="J217" s="25"/>
      <c r="K217" s="25"/>
      <c r="L217" s="24"/>
      <c r="M217" s="24"/>
      <c r="N217" s="25"/>
      <c r="O217" s="25"/>
      <c r="P217" s="25"/>
    </row>
    <row r="218" spans="1:16" ht="18">
      <c r="A218" s="20">
        <v>213</v>
      </c>
      <c r="B218" s="21" t="s">
        <v>96</v>
      </c>
      <c r="C218" s="21" t="s">
        <v>577</v>
      </c>
      <c r="D218" s="22">
        <v>2402591.8873000001</v>
      </c>
      <c r="E218" s="22">
        <v>1917764.0096</v>
      </c>
      <c r="F218" s="23">
        <f t="shared" si="3"/>
        <v>4320355.8969000001</v>
      </c>
      <c r="G218" s="24"/>
      <c r="H218" s="25"/>
      <c r="I218" s="25"/>
      <c r="J218" s="25"/>
      <c r="K218" s="25"/>
      <c r="L218" s="24"/>
      <c r="M218" s="24"/>
      <c r="N218" s="25"/>
      <c r="O218" s="25"/>
      <c r="P218" s="25"/>
    </row>
    <row r="219" spans="1:16" ht="18">
      <c r="A219" s="20">
        <v>214</v>
      </c>
      <c r="B219" s="21" t="s">
        <v>96</v>
      </c>
      <c r="C219" s="21" t="s">
        <v>579</v>
      </c>
      <c r="D219" s="22">
        <v>2423274.872</v>
      </c>
      <c r="E219" s="22">
        <v>1934273.2984</v>
      </c>
      <c r="F219" s="23">
        <f t="shared" si="3"/>
        <v>4357548.1704000002</v>
      </c>
      <c r="G219" s="24"/>
      <c r="H219" s="25"/>
      <c r="I219" s="25"/>
      <c r="J219" s="25"/>
      <c r="K219" s="25"/>
      <c r="L219" s="24"/>
      <c r="M219" s="24"/>
      <c r="N219" s="25"/>
      <c r="O219" s="25"/>
      <c r="P219" s="25"/>
    </row>
    <row r="220" spans="1:16" ht="18">
      <c r="A220" s="20">
        <v>215</v>
      </c>
      <c r="B220" s="21" t="s">
        <v>96</v>
      </c>
      <c r="C220" s="21" t="s">
        <v>96</v>
      </c>
      <c r="D220" s="22">
        <v>2336714.1052000001</v>
      </c>
      <c r="E220" s="22">
        <v>1865179.9480999999</v>
      </c>
      <c r="F220" s="23">
        <f t="shared" si="3"/>
        <v>4201894.0532999998</v>
      </c>
      <c r="G220" s="24"/>
      <c r="H220" s="25"/>
      <c r="I220" s="25"/>
      <c r="J220" s="25"/>
      <c r="K220" s="25"/>
      <c r="L220" s="24"/>
      <c r="M220" s="24"/>
      <c r="N220" s="25"/>
      <c r="O220" s="25"/>
      <c r="P220" s="25"/>
    </row>
    <row r="221" spans="1:16" ht="18">
      <c r="A221" s="20">
        <v>216</v>
      </c>
      <c r="B221" s="21" t="s">
        <v>96</v>
      </c>
      <c r="C221" s="21" t="s">
        <v>582</v>
      </c>
      <c r="D221" s="22">
        <v>2329131.3393000001</v>
      </c>
      <c r="E221" s="22">
        <v>1859127.3363999999</v>
      </c>
      <c r="F221" s="23">
        <f t="shared" si="3"/>
        <v>4188258.6757</v>
      </c>
      <c r="G221" s="24"/>
      <c r="H221" s="25"/>
      <c r="I221" s="25"/>
      <c r="J221" s="25"/>
      <c r="K221" s="25"/>
      <c r="L221" s="24"/>
      <c r="M221" s="24"/>
      <c r="N221" s="25"/>
      <c r="O221" s="25"/>
      <c r="P221" s="25"/>
    </row>
    <row r="222" spans="1:16" ht="18">
      <c r="A222" s="20">
        <v>217</v>
      </c>
      <c r="B222" s="21" t="s">
        <v>96</v>
      </c>
      <c r="C222" s="21" t="s">
        <v>584</v>
      </c>
      <c r="D222" s="22">
        <v>2420880.4246999999</v>
      </c>
      <c r="E222" s="22">
        <v>1932362.0355</v>
      </c>
      <c r="F222" s="23">
        <f t="shared" si="3"/>
        <v>4353242.4601999996</v>
      </c>
      <c r="G222" s="24"/>
      <c r="H222" s="25"/>
      <c r="I222" s="25"/>
      <c r="J222" s="25"/>
      <c r="K222" s="25"/>
      <c r="L222" s="24"/>
      <c r="M222" s="24"/>
      <c r="N222" s="25"/>
      <c r="O222" s="25"/>
      <c r="P222" s="25"/>
    </row>
    <row r="223" spans="1:16" ht="18">
      <c r="A223" s="20">
        <v>218</v>
      </c>
      <c r="B223" s="21" t="s">
        <v>96</v>
      </c>
      <c r="C223" s="21" t="s">
        <v>586</v>
      </c>
      <c r="D223" s="22">
        <v>2828614.3541000001</v>
      </c>
      <c r="E223" s="22">
        <v>2257817.8316000002</v>
      </c>
      <c r="F223" s="23">
        <f t="shared" si="3"/>
        <v>5086432.1857000003</v>
      </c>
      <c r="G223" s="24"/>
      <c r="H223" s="25"/>
      <c r="I223" s="25"/>
      <c r="J223" s="25"/>
      <c r="K223" s="25"/>
      <c r="L223" s="24"/>
      <c r="M223" s="24"/>
      <c r="N223" s="25"/>
      <c r="O223" s="25"/>
      <c r="P223" s="25"/>
    </row>
    <row r="224" spans="1:16" ht="18">
      <c r="A224" s="20">
        <v>219</v>
      </c>
      <c r="B224" s="21" t="s">
        <v>96</v>
      </c>
      <c r="C224" s="21" t="s">
        <v>588</v>
      </c>
      <c r="D224" s="22">
        <v>2505511.2330999998</v>
      </c>
      <c r="E224" s="22">
        <v>1999914.8810000001</v>
      </c>
      <c r="F224" s="23">
        <f t="shared" si="3"/>
        <v>4505426.1140999999</v>
      </c>
      <c r="G224" s="24"/>
      <c r="H224" s="25"/>
      <c r="I224" s="25"/>
      <c r="J224" s="25"/>
      <c r="K224" s="25"/>
      <c r="L224" s="24"/>
      <c r="M224" s="24"/>
      <c r="N224" s="25"/>
      <c r="O224" s="25"/>
      <c r="P224" s="25"/>
    </row>
    <row r="225" spans="1:16" ht="18">
      <c r="A225" s="20">
        <v>220</v>
      </c>
      <c r="B225" s="21" t="s">
        <v>96</v>
      </c>
      <c r="C225" s="21" t="s">
        <v>590</v>
      </c>
      <c r="D225" s="22">
        <v>2266887.3895</v>
      </c>
      <c r="E225" s="22">
        <v>1809443.8228</v>
      </c>
      <c r="F225" s="23">
        <f t="shared" si="3"/>
        <v>4076331.2122999998</v>
      </c>
      <c r="G225" s="24"/>
      <c r="H225" s="25"/>
      <c r="I225" s="25"/>
      <c r="J225" s="25"/>
      <c r="K225" s="25"/>
      <c r="L225" s="24"/>
      <c r="M225" s="24"/>
      <c r="N225" s="25"/>
      <c r="O225" s="25"/>
      <c r="P225" s="25"/>
    </row>
    <row r="226" spans="1:16" ht="18">
      <c r="A226" s="20">
        <v>221</v>
      </c>
      <c r="B226" s="21" t="s">
        <v>96</v>
      </c>
      <c r="C226" s="21" t="s">
        <v>592</v>
      </c>
      <c r="D226" s="22">
        <v>3148696.7777</v>
      </c>
      <c r="E226" s="22">
        <v>2513309.6425000001</v>
      </c>
      <c r="F226" s="23">
        <f t="shared" si="3"/>
        <v>5662006.4201999996</v>
      </c>
      <c r="G226" s="24"/>
      <c r="H226" s="25"/>
      <c r="I226" s="25"/>
      <c r="J226" s="25"/>
      <c r="K226" s="25"/>
      <c r="L226" s="24"/>
      <c r="M226" s="24"/>
      <c r="N226" s="25"/>
      <c r="O226" s="25"/>
      <c r="P226" s="25"/>
    </row>
    <row r="227" spans="1:16" ht="18">
      <c r="A227" s="20">
        <v>222</v>
      </c>
      <c r="B227" s="21" t="s">
        <v>96</v>
      </c>
      <c r="C227" s="21" t="s">
        <v>594</v>
      </c>
      <c r="D227" s="22">
        <v>2442711.9419999998</v>
      </c>
      <c r="E227" s="22">
        <v>1949788.0904000001</v>
      </c>
      <c r="F227" s="23">
        <f t="shared" si="3"/>
        <v>4392500.0323999999</v>
      </c>
      <c r="G227" s="24"/>
      <c r="H227" s="25"/>
      <c r="I227" s="25"/>
      <c r="J227" s="25"/>
      <c r="K227" s="25"/>
      <c r="L227" s="24"/>
      <c r="M227" s="24"/>
      <c r="N227" s="25"/>
      <c r="O227" s="25"/>
      <c r="P227" s="25"/>
    </row>
    <row r="228" spans="1:16" ht="18">
      <c r="A228" s="20">
        <v>223</v>
      </c>
      <c r="B228" s="21" t="s">
        <v>96</v>
      </c>
      <c r="C228" s="21" t="s">
        <v>596</v>
      </c>
      <c r="D228" s="22">
        <v>2695344.9904999998</v>
      </c>
      <c r="E228" s="22">
        <v>2151441.3843999999</v>
      </c>
      <c r="F228" s="23">
        <f t="shared" si="3"/>
        <v>4846786.3749000002</v>
      </c>
      <c r="G228" s="24"/>
      <c r="H228" s="25"/>
      <c r="I228" s="25"/>
      <c r="J228" s="25"/>
      <c r="K228" s="25"/>
      <c r="L228" s="24"/>
      <c r="M228" s="24"/>
      <c r="N228" s="25"/>
      <c r="O228" s="25"/>
      <c r="P228" s="25"/>
    </row>
    <row r="229" spans="1:16" ht="18">
      <c r="A229" s="20">
        <v>224</v>
      </c>
      <c r="B229" s="21" t="s">
        <v>96</v>
      </c>
      <c r="C229" s="21" t="s">
        <v>597</v>
      </c>
      <c r="D229" s="22">
        <v>2952071.5465000002</v>
      </c>
      <c r="E229" s="22">
        <v>2356362.1417999999</v>
      </c>
      <c r="F229" s="23">
        <f t="shared" si="3"/>
        <v>5308433.6883000005</v>
      </c>
      <c r="G229" s="24"/>
      <c r="H229" s="25"/>
      <c r="I229" s="25"/>
      <c r="J229" s="25"/>
      <c r="K229" s="25"/>
      <c r="L229" s="24"/>
      <c r="M229" s="24"/>
      <c r="N229" s="25"/>
      <c r="O229" s="25"/>
      <c r="P229" s="25"/>
    </row>
    <row r="230" spans="1:16" ht="18">
      <c r="A230" s="20">
        <v>225</v>
      </c>
      <c r="B230" s="21" t="s">
        <v>97</v>
      </c>
      <c r="C230" s="21" t="s">
        <v>602</v>
      </c>
      <c r="D230" s="22">
        <v>3064877.6571999998</v>
      </c>
      <c r="E230" s="22">
        <v>2446404.6913999999</v>
      </c>
      <c r="F230" s="23">
        <f t="shared" si="3"/>
        <v>5511282.3486000001</v>
      </c>
      <c r="G230" s="24"/>
      <c r="H230" s="25"/>
      <c r="I230" s="25"/>
      <c r="J230" s="25"/>
      <c r="K230" s="25"/>
      <c r="L230" s="24"/>
      <c r="M230" s="24"/>
      <c r="N230" s="25"/>
      <c r="O230" s="25"/>
      <c r="P230" s="25"/>
    </row>
    <row r="231" spans="1:16" ht="18">
      <c r="A231" s="20">
        <v>226</v>
      </c>
      <c r="B231" s="21" t="s">
        <v>97</v>
      </c>
      <c r="C231" s="21" t="s">
        <v>604</v>
      </c>
      <c r="D231" s="22">
        <v>2910966.8618000001</v>
      </c>
      <c r="E231" s="22">
        <v>2323552.1230000001</v>
      </c>
      <c r="F231" s="23">
        <f t="shared" si="3"/>
        <v>5234518.9847999997</v>
      </c>
      <c r="G231" s="24"/>
      <c r="H231" s="25"/>
      <c r="I231" s="25"/>
      <c r="J231" s="25"/>
      <c r="K231" s="25"/>
      <c r="L231" s="24"/>
      <c r="M231" s="24"/>
      <c r="N231" s="25"/>
      <c r="O231" s="25"/>
      <c r="P231" s="25"/>
    </row>
    <row r="232" spans="1:16" ht="18">
      <c r="A232" s="20">
        <v>227</v>
      </c>
      <c r="B232" s="21" t="s">
        <v>97</v>
      </c>
      <c r="C232" s="21" t="s">
        <v>605</v>
      </c>
      <c r="D232" s="22">
        <v>1926240.0895</v>
      </c>
      <c r="E232" s="22">
        <v>1537536.9978</v>
      </c>
      <c r="F232" s="23">
        <f t="shared" si="3"/>
        <v>3463777.0872999998</v>
      </c>
      <c r="G232" s="24"/>
      <c r="H232" s="25"/>
      <c r="I232" s="25"/>
      <c r="J232" s="25"/>
      <c r="K232" s="25"/>
      <c r="L232" s="24"/>
      <c r="M232" s="24"/>
      <c r="N232" s="25"/>
      <c r="O232" s="25"/>
      <c r="P232" s="25"/>
    </row>
    <row r="233" spans="1:16" ht="36">
      <c r="A233" s="20">
        <v>228</v>
      </c>
      <c r="B233" s="21" t="s">
        <v>97</v>
      </c>
      <c r="C233" s="21" t="s">
        <v>607</v>
      </c>
      <c r="D233" s="22">
        <v>1983120.9258000001</v>
      </c>
      <c r="E233" s="22">
        <v>1582939.6403999999</v>
      </c>
      <c r="F233" s="23">
        <f t="shared" si="3"/>
        <v>3566060.5662000002</v>
      </c>
      <c r="G233" s="24"/>
      <c r="H233" s="25"/>
      <c r="I233" s="25"/>
      <c r="J233" s="25"/>
      <c r="K233" s="25"/>
      <c r="L233" s="24"/>
      <c r="M233" s="24"/>
      <c r="N233" s="25"/>
      <c r="O233" s="25"/>
      <c r="P233" s="25"/>
    </row>
    <row r="234" spans="1:16" ht="36">
      <c r="A234" s="20">
        <v>229</v>
      </c>
      <c r="B234" s="21" t="s">
        <v>97</v>
      </c>
      <c r="C234" s="21" t="s">
        <v>609</v>
      </c>
      <c r="D234" s="22">
        <v>2374479.7338</v>
      </c>
      <c r="E234" s="22">
        <v>1895324.7112</v>
      </c>
      <c r="F234" s="23">
        <f t="shared" si="3"/>
        <v>4269804.4450000003</v>
      </c>
      <c r="G234" s="24"/>
      <c r="H234" s="25"/>
      <c r="I234" s="25"/>
      <c r="J234" s="25"/>
      <c r="K234" s="25"/>
      <c r="L234" s="24"/>
      <c r="M234" s="24"/>
      <c r="N234" s="25"/>
      <c r="O234" s="25"/>
      <c r="P234" s="25"/>
    </row>
    <row r="235" spans="1:16" ht="18">
      <c r="A235" s="20">
        <v>230</v>
      </c>
      <c r="B235" s="21" t="s">
        <v>97</v>
      </c>
      <c r="C235" s="21" t="s">
        <v>611</v>
      </c>
      <c r="D235" s="22">
        <v>2018221.9313000001</v>
      </c>
      <c r="E235" s="22">
        <v>1610957.4845</v>
      </c>
      <c r="F235" s="23">
        <f t="shared" si="3"/>
        <v>3629179.4158000001</v>
      </c>
      <c r="G235" s="24"/>
      <c r="H235" s="25"/>
      <c r="I235" s="25"/>
      <c r="J235" s="25"/>
      <c r="K235" s="25"/>
      <c r="L235" s="24"/>
      <c r="M235" s="24"/>
      <c r="N235" s="25"/>
      <c r="O235" s="25"/>
      <c r="P235" s="25"/>
    </row>
    <row r="236" spans="1:16" ht="36">
      <c r="A236" s="20">
        <v>231</v>
      </c>
      <c r="B236" s="21" t="s">
        <v>97</v>
      </c>
      <c r="C236" s="21" t="s">
        <v>613</v>
      </c>
      <c r="D236" s="22">
        <v>2020078.2574</v>
      </c>
      <c r="E236" s="22">
        <v>1612439.2157000001</v>
      </c>
      <c r="F236" s="23">
        <f t="shared" si="3"/>
        <v>3632517.4731000001</v>
      </c>
      <c r="G236" s="24"/>
      <c r="H236" s="25"/>
      <c r="I236" s="25"/>
      <c r="J236" s="25"/>
      <c r="K236" s="25"/>
      <c r="L236" s="24"/>
      <c r="M236" s="24"/>
      <c r="N236" s="25"/>
      <c r="O236" s="25"/>
      <c r="P236" s="25"/>
    </row>
    <row r="237" spans="1:16" ht="18">
      <c r="A237" s="20">
        <v>232</v>
      </c>
      <c r="B237" s="21" t="s">
        <v>97</v>
      </c>
      <c r="C237" s="21" t="s">
        <v>615</v>
      </c>
      <c r="D237" s="22">
        <v>2343459.1883</v>
      </c>
      <c r="E237" s="22">
        <v>1870563.916</v>
      </c>
      <c r="F237" s="23">
        <f t="shared" si="3"/>
        <v>4214023.1042999998</v>
      </c>
      <c r="G237" s="24"/>
      <c r="H237" s="25"/>
      <c r="I237" s="25"/>
      <c r="J237" s="25"/>
      <c r="K237" s="25"/>
      <c r="L237" s="24"/>
      <c r="M237" s="24"/>
      <c r="N237" s="25"/>
      <c r="O237" s="25"/>
      <c r="P237" s="25"/>
    </row>
    <row r="238" spans="1:16" ht="18">
      <c r="A238" s="20">
        <v>233</v>
      </c>
      <c r="B238" s="21" t="s">
        <v>97</v>
      </c>
      <c r="C238" s="21" t="s">
        <v>617</v>
      </c>
      <c r="D238" s="22">
        <v>2579264.4759</v>
      </c>
      <c r="E238" s="22">
        <v>2058785.1849</v>
      </c>
      <c r="F238" s="23">
        <f t="shared" si="3"/>
        <v>4638049.6607999997</v>
      </c>
      <c r="G238" s="24"/>
      <c r="H238" s="25"/>
      <c r="I238" s="25"/>
      <c r="J238" s="25"/>
      <c r="K238" s="25"/>
      <c r="L238" s="24"/>
      <c r="M238" s="24"/>
      <c r="N238" s="25"/>
      <c r="O238" s="25"/>
      <c r="P238" s="25"/>
    </row>
    <row r="239" spans="1:16" ht="18">
      <c r="A239" s="20">
        <v>234</v>
      </c>
      <c r="B239" s="21" t="s">
        <v>97</v>
      </c>
      <c r="C239" s="21" t="s">
        <v>619</v>
      </c>
      <c r="D239" s="22">
        <v>1876793.3988999999</v>
      </c>
      <c r="E239" s="22">
        <v>1498068.3373</v>
      </c>
      <c r="F239" s="23">
        <f t="shared" si="3"/>
        <v>3374861.7362000002</v>
      </c>
      <c r="G239" s="24"/>
      <c r="H239" s="25"/>
      <c r="I239" s="25"/>
      <c r="J239" s="25"/>
      <c r="K239" s="25"/>
      <c r="L239" s="24"/>
      <c r="M239" s="24"/>
      <c r="N239" s="25"/>
      <c r="O239" s="25"/>
      <c r="P239" s="25"/>
    </row>
    <row r="240" spans="1:16" ht="18">
      <c r="A240" s="20">
        <v>235</v>
      </c>
      <c r="B240" s="21" t="s">
        <v>97</v>
      </c>
      <c r="C240" s="21" t="s">
        <v>621</v>
      </c>
      <c r="D240" s="22">
        <v>3220368.1664</v>
      </c>
      <c r="E240" s="22">
        <v>2570518.1973000001</v>
      </c>
      <c r="F240" s="23">
        <f t="shared" si="3"/>
        <v>5790886.3637000006</v>
      </c>
      <c r="G240" s="24"/>
      <c r="H240" s="25"/>
      <c r="I240" s="25"/>
      <c r="J240" s="25"/>
      <c r="K240" s="25"/>
      <c r="L240" s="24"/>
      <c r="M240" s="24"/>
      <c r="N240" s="25"/>
      <c r="O240" s="25"/>
      <c r="P240" s="25"/>
    </row>
    <row r="241" spans="1:16" ht="18">
      <c r="A241" s="20">
        <v>236</v>
      </c>
      <c r="B241" s="21" t="s">
        <v>97</v>
      </c>
      <c r="C241" s="21" t="s">
        <v>623</v>
      </c>
      <c r="D241" s="22">
        <v>3314271.1823</v>
      </c>
      <c r="E241" s="22">
        <v>2645472.1773000001</v>
      </c>
      <c r="F241" s="23">
        <f t="shared" si="3"/>
        <v>5959743.3596000001</v>
      </c>
      <c r="G241" s="24"/>
      <c r="H241" s="25"/>
      <c r="I241" s="25"/>
      <c r="J241" s="25"/>
      <c r="K241" s="25"/>
      <c r="L241" s="24"/>
      <c r="M241" s="24"/>
      <c r="N241" s="25"/>
      <c r="O241" s="25"/>
      <c r="P241" s="25"/>
    </row>
    <row r="242" spans="1:16" ht="18">
      <c r="A242" s="20">
        <v>237</v>
      </c>
      <c r="B242" s="21" t="s">
        <v>97</v>
      </c>
      <c r="C242" s="21" t="s">
        <v>625</v>
      </c>
      <c r="D242" s="22">
        <v>2597749.8459000001</v>
      </c>
      <c r="E242" s="22">
        <v>2073540.3239</v>
      </c>
      <c r="F242" s="23">
        <f t="shared" si="3"/>
        <v>4671290.1698000003</v>
      </c>
      <c r="G242" s="24"/>
      <c r="H242" s="25"/>
      <c r="I242" s="25"/>
      <c r="J242" s="25"/>
      <c r="K242" s="25"/>
      <c r="L242" s="24"/>
      <c r="M242" s="24"/>
      <c r="N242" s="25"/>
      <c r="O242" s="25"/>
      <c r="P242" s="25"/>
    </row>
    <row r="243" spans="1:16" ht="36">
      <c r="A243" s="20">
        <v>238</v>
      </c>
      <c r="B243" s="21" t="s">
        <v>97</v>
      </c>
      <c r="C243" s="21" t="s">
        <v>627</v>
      </c>
      <c r="D243" s="22">
        <v>2477409.6337000001</v>
      </c>
      <c r="E243" s="22">
        <v>1977484.0068999999</v>
      </c>
      <c r="F243" s="23">
        <f t="shared" si="3"/>
        <v>4454893.6405999996</v>
      </c>
      <c r="G243" s="24"/>
      <c r="H243" s="25"/>
      <c r="I243" s="25"/>
      <c r="J243" s="25"/>
      <c r="K243" s="25"/>
      <c r="L243" s="24"/>
      <c r="M243" s="24"/>
      <c r="N243" s="25"/>
      <c r="O243" s="25"/>
      <c r="P243" s="25"/>
    </row>
    <row r="244" spans="1:16" ht="36">
      <c r="A244" s="20">
        <v>239</v>
      </c>
      <c r="B244" s="21" t="s">
        <v>97</v>
      </c>
      <c r="C244" s="21" t="s">
        <v>629</v>
      </c>
      <c r="D244" s="22">
        <v>2703888.7735000001</v>
      </c>
      <c r="E244" s="22">
        <v>2158261.0858</v>
      </c>
      <c r="F244" s="23">
        <f t="shared" si="3"/>
        <v>4862149.8593000006</v>
      </c>
      <c r="G244" s="24"/>
      <c r="H244" s="25"/>
      <c r="I244" s="25"/>
      <c r="J244" s="25"/>
      <c r="K244" s="25"/>
      <c r="L244" s="24"/>
      <c r="M244" s="24"/>
      <c r="N244" s="25"/>
      <c r="O244" s="25"/>
      <c r="P244" s="25"/>
    </row>
    <row r="245" spans="1:16" ht="18">
      <c r="A245" s="20">
        <v>240</v>
      </c>
      <c r="B245" s="21" t="s">
        <v>97</v>
      </c>
      <c r="C245" s="21" t="s">
        <v>631</v>
      </c>
      <c r="D245" s="22">
        <v>2371872.1433000001</v>
      </c>
      <c r="E245" s="22">
        <v>1893243.3160000001</v>
      </c>
      <c r="F245" s="23">
        <f t="shared" si="3"/>
        <v>4265115.4593000002</v>
      </c>
      <c r="G245" s="24"/>
      <c r="H245" s="25"/>
      <c r="I245" s="25"/>
      <c r="J245" s="25"/>
      <c r="K245" s="25"/>
      <c r="L245" s="24"/>
      <c r="M245" s="24"/>
      <c r="N245" s="25"/>
      <c r="O245" s="25"/>
      <c r="P245" s="25"/>
    </row>
    <row r="246" spans="1:16" ht="18">
      <c r="A246" s="20">
        <v>241</v>
      </c>
      <c r="B246" s="21" t="s">
        <v>97</v>
      </c>
      <c r="C246" s="21" t="s">
        <v>633</v>
      </c>
      <c r="D246" s="22">
        <v>1945257.2272000001</v>
      </c>
      <c r="E246" s="22">
        <v>1552716.5972</v>
      </c>
      <c r="F246" s="23">
        <f t="shared" si="3"/>
        <v>3497973.8244000003</v>
      </c>
      <c r="G246" s="24"/>
      <c r="H246" s="25"/>
      <c r="I246" s="25"/>
      <c r="J246" s="25"/>
      <c r="K246" s="25"/>
      <c r="L246" s="24"/>
      <c r="M246" s="24"/>
      <c r="N246" s="25"/>
      <c r="O246" s="25"/>
      <c r="P246" s="25"/>
    </row>
    <row r="247" spans="1:16" ht="18">
      <c r="A247" s="20">
        <v>242</v>
      </c>
      <c r="B247" s="21" t="s">
        <v>97</v>
      </c>
      <c r="C247" s="21" t="s">
        <v>635</v>
      </c>
      <c r="D247" s="22">
        <v>2420676.3697000002</v>
      </c>
      <c r="E247" s="22">
        <v>1932199.1575</v>
      </c>
      <c r="F247" s="23">
        <f t="shared" si="3"/>
        <v>4352875.5272000004</v>
      </c>
      <c r="G247" s="24"/>
      <c r="H247" s="25"/>
      <c r="I247" s="25"/>
      <c r="J247" s="25"/>
      <c r="K247" s="25"/>
      <c r="L247" s="24"/>
      <c r="M247" s="24"/>
      <c r="N247" s="25"/>
      <c r="O247" s="25"/>
      <c r="P247" s="25"/>
    </row>
    <row r="248" spans="1:16" ht="18">
      <c r="A248" s="20">
        <v>243</v>
      </c>
      <c r="B248" s="21" t="s">
        <v>98</v>
      </c>
      <c r="C248" s="21" t="s">
        <v>639</v>
      </c>
      <c r="D248" s="22">
        <v>2844346.2418999998</v>
      </c>
      <c r="E248" s="22">
        <v>2270375.1236999999</v>
      </c>
      <c r="F248" s="23">
        <f t="shared" si="3"/>
        <v>5114721.3655999992</v>
      </c>
      <c r="G248" s="24"/>
      <c r="H248" s="25"/>
      <c r="I248" s="25"/>
      <c r="J248" s="25"/>
      <c r="K248" s="25"/>
      <c r="L248" s="24"/>
      <c r="M248" s="24"/>
      <c r="N248" s="25"/>
      <c r="O248" s="25"/>
      <c r="P248" s="25"/>
    </row>
    <row r="249" spans="1:16" ht="18">
      <c r="A249" s="20">
        <v>244</v>
      </c>
      <c r="B249" s="21" t="s">
        <v>98</v>
      </c>
      <c r="C249" s="21" t="s">
        <v>641</v>
      </c>
      <c r="D249" s="22">
        <v>2164355.2875999999</v>
      </c>
      <c r="E249" s="22">
        <v>1727602.0519000001</v>
      </c>
      <c r="F249" s="23">
        <f t="shared" si="3"/>
        <v>3891957.3394999998</v>
      </c>
      <c r="G249" s="24"/>
      <c r="H249" s="25"/>
      <c r="I249" s="25"/>
      <c r="J249" s="25"/>
      <c r="K249" s="25"/>
      <c r="L249" s="24"/>
      <c r="M249" s="24"/>
      <c r="N249" s="25"/>
      <c r="O249" s="25"/>
      <c r="P249" s="25"/>
    </row>
    <row r="250" spans="1:16" ht="18">
      <c r="A250" s="20">
        <v>245</v>
      </c>
      <c r="B250" s="21" t="s">
        <v>98</v>
      </c>
      <c r="C250" s="21" t="s">
        <v>643</v>
      </c>
      <c r="D250" s="22">
        <v>2063682.3347</v>
      </c>
      <c r="E250" s="22">
        <v>1647244.2653999999</v>
      </c>
      <c r="F250" s="23">
        <f t="shared" si="3"/>
        <v>3710926.6000999999</v>
      </c>
      <c r="G250" s="24"/>
      <c r="H250" s="25"/>
      <c r="I250" s="25"/>
      <c r="J250" s="25"/>
      <c r="K250" s="25"/>
      <c r="L250" s="24"/>
      <c r="M250" s="24"/>
      <c r="N250" s="25"/>
      <c r="O250" s="25"/>
      <c r="P250" s="25"/>
    </row>
    <row r="251" spans="1:16" ht="18">
      <c r="A251" s="20">
        <v>246</v>
      </c>
      <c r="B251" s="21" t="s">
        <v>98</v>
      </c>
      <c r="C251" s="21" t="s">
        <v>645</v>
      </c>
      <c r="D251" s="22">
        <v>2130864.0451000002</v>
      </c>
      <c r="E251" s="22">
        <v>1700869.1307000001</v>
      </c>
      <c r="F251" s="23">
        <f t="shared" si="3"/>
        <v>3831733.1758000003</v>
      </c>
      <c r="G251" s="24"/>
      <c r="H251" s="25"/>
      <c r="I251" s="25"/>
      <c r="J251" s="25"/>
      <c r="K251" s="25"/>
      <c r="L251" s="24"/>
      <c r="M251" s="24"/>
      <c r="N251" s="25"/>
      <c r="O251" s="25"/>
      <c r="P251" s="25"/>
    </row>
    <row r="252" spans="1:16" ht="36">
      <c r="A252" s="20">
        <v>247</v>
      </c>
      <c r="B252" s="21" t="s">
        <v>98</v>
      </c>
      <c r="C252" s="21" t="s">
        <v>647</v>
      </c>
      <c r="D252" s="22">
        <v>2257000.2672000001</v>
      </c>
      <c r="E252" s="22">
        <v>1801551.8594</v>
      </c>
      <c r="F252" s="23">
        <f t="shared" si="3"/>
        <v>4058552.1266000001</v>
      </c>
      <c r="G252" s="24"/>
      <c r="H252" s="25"/>
      <c r="I252" s="25"/>
      <c r="J252" s="25"/>
      <c r="K252" s="25"/>
      <c r="L252" s="24"/>
      <c r="M252" s="24"/>
      <c r="N252" s="25"/>
      <c r="O252" s="25"/>
      <c r="P252" s="25"/>
    </row>
    <row r="253" spans="1:16" ht="18">
      <c r="A253" s="20">
        <v>248</v>
      </c>
      <c r="B253" s="21" t="s">
        <v>98</v>
      </c>
      <c r="C253" s="21" t="s">
        <v>649</v>
      </c>
      <c r="D253" s="22">
        <v>2300804.7253999999</v>
      </c>
      <c r="E253" s="22">
        <v>1836516.8544000001</v>
      </c>
      <c r="F253" s="23">
        <f t="shared" si="3"/>
        <v>4137321.5797999999</v>
      </c>
      <c r="G253" s="24"/>
      <c r="H253" s="25"/>
      <c r="I253" s="25"/>
      <c r="J253" s="25"/>
      <c r="K253" s="25"/>
      <c r="L253" s="24"/>
      <c r="M253" s="24"/>
      <c r="N253" s="25"/>
      <c r="O253" s="25"/>
      <c r="P253" s="25"/>
    </row>
    <row r="254" spans="1:16" ht="18">
      <c r="A254" s="20">
        <v>249</v>
      </c>
      <c r="B254" s="21" t="s">
        <v>98</v>
      </c>
      <c r="C254" s="21" t="s">
        <v>651</v>
      </c>
      <c r="D254" s="22">
        <v>1895877.3806</v>
      </c>
      <c r="E254" s="22">
        <v>1513301.2919000001</v>
      </c>
      <c r="F254" s="23">
        <f t="shared" si="3"/>
        <v>3409178.6725000003</v>
      </c>
      <c r="G254" s="24"/>
      <c r="H254" s="25"/>
      <c r="I254" s="25"/>
      <c r="J254" s="25"/>
      <c r="K254" s="25"/>
      <c r="L254" s="24"/>
      <c r="M254" s="24"/>
      <c r="N254" s="25"/>
      <c r="O254" s="25"/>
      <c r="P254" s="25"/>
    </row>
    <row r="255" spans="1:16" ht="18">
      <c r="A255" s="20">
        <v>250</v>
      </c>
      <c r="B255" s="21" t="s">
        <v>98</v>
      </c>
      <c r="C255" s="21" t="s">
        <v>653</v>
      </c>
      <c r="D255" s="22">
        <v>2335569.2699000002</v>
      </c>
      <c r="E255" s="22">
        <v>1864266.1333000001</v>
      </c>
      <c r="F255" s="23">
        <f t="shared" si="3"/>
        <v>4199835.4032000005</v>
      </c>
      <c r="G255" s="24"/>
      <c r="H255" s="25"/>
      <c r="I255" s="25"/>
      <c r="J255" s="25"/>
      <c r="K255" s="25"/>
      <c r="L255" s="24"/>
      <c r="M255" s="24"/>
      <c r="N255" s="25"/>
      <c r="O255" s="25"/>
      <c r="P255" s="25"/>
    </row>
    <row r="256" spans="1:16" ht="18">
      <c r="A256" s="20">
        <v>251</v>
      </c>
      <c r="B256" s="21" t="s">
        <v>98</v>
      </c>
      <c r="C256" s="21" t="s">
        <v>655</v>
      </c>
      <c r="D256" s="22">
        <v>2498966.2845999999</v>
      </c>
      <c r="E256" s="22">
        <v>1994690.6617000001</v>
      </c>
      <c r="F256" s="23">
        <f t="shared" si="3"/>
        <v>4493656.9463</v>
      </c>
      <c r="G256" s="24"/>
      <c r="H256" s="25"/>
      <c r="I256" s="25"/>
      <c r="J256" s="25"/>
      <c r="K256" s="25"/>
      <c r="L256" s="24"/>
      <c r="M256" s="24"/>
      <c r="N256" s="25"/>
      <c r="O256" s="25"/>
      <c r="P256" s="25"/>
    </row>
    <row r="257" spans="1:16" ht="18">
      <c r="A257" s="20">
        <v>252</v>
      </c>
      <c r="B257" s="21" t="s">
        <v>98</v>
      </c>
      <c r="C257" s="21" t="s">
        <v>657</v>
      </c>
      <c r="D257" s="22">
        <v>2182146.3431000002</v>
      </c>
      <c r="E257" s="22">
        <v>1741802.9846999999</v>
      </c>
      <c r="F257" s="23">
        <f t="shared" si="3"/>
        <v>3923949.3278000001</v>
      </c>
      <c r="G257" s="24"/>
      <c r="H257" s="25"/>
      <c r="I257" s="25"/>
      <c r="J257" s="25"/>
      <c r="K257" s="25"/>
      <c r="L257" s="24"/>
      <c r="M257" s="24"/>
      <c r="N257" s="25"/>
      <c r="O257" s="25"/>
      <c r="P257" s="25"/>
    </row>
    <row r="258" spans="1:16" ht="18">
      <c r="A258" s="20">
        <v>253</v>
      </c>
      <c r="B258" s="21" t="s">
        <v>98</v>
      </c>
      <c r="C258" s="21" t="s">
        <v>659</v>
      </c>
      <c r="D258" s="22">
        <v>2338529.6039</v>
      </c>
      <c r="E258" s="22">
        <v>1866629.0906</v>
      </c>
      <c r="F258" s="23">
        <f t="shared" si="3"/>
        <v>4205158.6945000002</v>
      </c>
      <c r="G258" s="24"/>
      <c r="H258" s="25"/>
      <c r="I258" s="25"/>
      <c r="J258" s="25"/>
      <c r="K258" s="25"/>
      <c r="L258" s="24"/>
      <c r="M258" s="24"/>
      <c r="N258" s="25"/>
      <c r="O258" s="25"/>
      <c r="P258" s="25"/>
    </row>
    <row r="259" spans="1:16" ht="18">
      <c r="A259" s="20">
        <v>254</v>
      </c>
      <c r="B259" s="21" t="s">
        <v>98</v>
      </c>
      <c r="C259" s="21" t="s">
        <v>661</v>
      </c>
      <c r="D259" s="22">
        <v>1641087.2053</v>
      </c>
      <c r="E259" s="22">
        <v>1309926.1658000001</v>
      </c>
      <c r="F259" s="23">
        <f t="shared" si="3"/>
        <v>2951013.3711000001</v>
      </c>
      <c r="G259" s="24"/>
      <c r="H259" s="25"/>
      <c r="I259" s="25"/>
      <c r="J259" s="25"/>
      <c r="K259" s="25"/>
      <c r="L259" s="24"/>
      <c r="M259" s="24"/>
      <c r="N259" s="25"/>
      <c r="O259" s="25"/>
      <c r="P259" s="25"/>
    </row>
    <row r="260" spans="1:16" ht="36">
      <c r="A260" s="20">
        <v>255</v>
      </c>
      <c r="B260" s="21" t="s">
        <v>98</v>
      </c>
      <c r="C260" s="21" t="s">
        <v>663</v>
      </c>
      <c r="D260" s="22">
        <v>2079967.2930999999</v>
      </c>
      <c r="E260" s="22">
        <v>1660243.0220000001</v>
      </c>
      <c r="F260" s="23">
        <f t="shared" si="3"/>
        <v>3740210.3151000002</v>
      </c>
      <c r="G260" s="24"/>
      <c r="H260" s="25"/>
      <c r="I260" s="25"/>
      <c r="J260" s="25"/>
      <c r="K260" s="25"/>
      <c r="L260" s="24"/>
      <c r="M260" s="24"/>
      <c r="N260" s="25"/>
      <c r="O260" s="25"/>
      <c r="P260" s="25"/>
    </row>
    <row r="261" spans="1:16" ht="18">
      <c r="A261" s="20">
        <v>256</v>
      </c>
      <c r="B261" s="21" t="s">
        <v>98</v>
      </c>
      <c r="C261" s="21" t="s">
        <v>665</v>
      </c>
      <c r="D261" s="22">
        <v>2029709.3344000001</v>
      </c>
      <c r="E261" s="22">
        <v>1620126.8022</v>
      </c>
      <c r="F261" s="23">
        <f t="shared" si="3"/>
        <v>3649836.1365999999</v>
      </c>
      <c r="G261" s="24"/>
      <c r="H261" s="25"/>
      <c r="I261" s="25"/>
      <c r="J261" s="25"/>
      <c r="K261" s="25"/>
      <c r="L261" s="24"/>
      <c r="M261" s="24"/>
      <c r="N261" s="25"/>
      <c r="O261" s="25"/>
      <c r="P261" s="25"/>
    </row>
    <row r="262" spans="1:16" ht="18">
      <c r="A262" s="20">
        <v>257</v>
      </c>
      <c r="B262" s="21" t="s">
        <v>98</v>
      </c>
      <c r="C262" s="21" t="s">
        <v>667</v>
      </c>
      <c r="D262" s="22">
        <v>2176890.6398999998</v>
      </c>
      <c r="E262" s="22">
        <v>1737607.8492000001</v>
      </c>
      <c r="F262" s="23">
        <f t="shared" si="3"/>
        <v>3914498.4890999999</v>
      </c>
      <c r="G262" s="24"/>
      <c r="H262" s="25"/>
      <c r="I262" s="25"/>
      <c r="J262" s="25"/>
      <c r="K262" s="25"/>
      <c r="L262" s="24"/>
      <c r="M262" s="24"/>
      <c r="N262" s="25"/>
      <c r="O262" s="25"/>
      <c r="P262" s="25"/>
    </row>
    <row r="263" spans="1:16" ht="18">
      <c r="A263" s="20">
        <v>258</v>
      </c>
      <c r="B263" s="21" t="s">
        <v>98</v>
      </c>
      <c r="C263" s="21" t="s">
        <v>669</v>
      </c>
      <c r="D263" s="22">
        <v>2116107.4922000002</v>
      </c>
      <c r="E263" s="22">
        <v>1689090.3570000001</v>
      </c>
      <c r="F263" s="23">
        <f t="shared" ref="F263:F326" si="4">D263+E263</f>
        <v>3805197.8492000001</v>
      </c>
      <c r="G263" s="24"/>
      <c r="H263" s="25"/>
      <c r="I263" s="25"/>
      <c r="J263" s="25"/>
      <c r="K263" s="25"/>
      <c r="L263" s="24"/>
      <c r="M263" s="24"/>
      <c r="N263" s="25"/>
      <c r="O263" s="25"/>
      <c r="P263" s="25"/>
    </row>
    <row r="264" spans="1:16" ht="18">
      <c r="A264" s="20">
        <v>259</v>
      </c>
      <c r="B264" s="21" t="s">
        <v>99</v>
      </c>
      <c r="C264" s="21" t="s">
        <v>673</v>
      </c>
      <c r="D264" s="22">
        <v>2650789.0441000001</v>
      </c>
      <c r="E264" s="22">
        <v>2115876.5466999998</v>
      </c>
      <c r="F264" s="23">
        <f t="shared" si="4"/>
        <v>4766665.5908000004</v>
      </c>
      <c r="G264" s="24"/>
      <c r="H264" s="25"/>
      <c r="I264" s="25"/>
      <c r="J264" s="25"/>
      <c r="K264" s="25"/>
      <c r="L264" s="24"/>
      <c r="M264" s="24"/>
      <c r="N264" s="25"/>
      <c r="O264" s="25"/>
      <c r="P264" s="25"/>
    </row>
    <row r="265" spans="1:16" ht="18">
      <c r="A265" s="20">
        <v>260</v>
      </c>
      <c r="B265" s="21" t="s">
        <v>99</v>
      </c>
      <c r="C265" s="21" t="s">
        <v>675</v>
      </c>
      <c r="D265" s="22">
        <v>2233480.2741999999</v>
      </c>
      <c r="E265" s="22">
        <v>1782778.0525</v>
      </c>
      <c r="F265" s="23">
        <f t="shared" si="4"/>
        <v>4016258.3267000001</v>
      </c>
      <c r="G265" s="24"/>
      <c r="H265" s="25"/>
      <c r="I265" s="25"/>
      <c r="J265" s="25"/>
      <c r="K265" s="25"/>
      <c r="L265" s="24"/>
      <c r="M265" s="24"/>
      <c r="N265" s="25"/>
      <c r="O265" s="25"/>
      <c r="P265" s="25"/>
    </row>
    <row r="266" spans="1:16" ht="18">
      <c r="A266" s="20">
        <v>261</v>
      </c>
      <c r="B266" s="21" t="s">
        <v>99</v>
      </c>
      <c r="C266" s="21" t="s">
        <v>677</v>
      </c>
      <c r="D266" s="22">
        <v>3023252.2758999998</v>
      </c>
      <c r="E266" s="22">
        <v>2413179.0493000001</v>
      </c>
      <c r="F266" s="23">
        <f t="shared" si="4"/>
        <v>5436431.3251999998</v>
      </c>
      <c r="G266" s="24"/>
      <c r="H266" s="25"/>
      <c r="I266" s="25"/>
      <c r="J266" s="25"/>
      <c r="K266" s="25"/>
      <c r="L266" s="24"/>
      <c r="M266" s="24"/>
      <c r="N266" s="25"/>
      <c r="O266" s="25"/>
      <c r="P266" s="25"/>
    </row>
    <row r="267" spans="1:16" ht="18">
      <c r="A267" s="20">
        <v>262</v>
      </c>
      <c r="B267" s="21" t="s">
        <v>99</v>
      </c>
      <c r="C267" s="21" t="s">
        <v>679</v>
      </c>
      <c r="D267" s="22">
        <v>2841968.1962000001</v>
      </c>
      <c r="E267" s="22">
        <v>2268476.9526</v>
      </c>
      <c r="F267" s="23">
        <f t="shared" si="4"/>
        <v>5110445.1488000005</v>
      </c>
      <c r="G267" s="24"/>
      <c r="H267" s="25"/>
      <c r="I267" s="25"/>
      <c r="J267" s="25"/>
      <c r="K267" s="25"/>
      <c r="L267" s="24"/>
      <c r="M267" s="24"/>
      <c r="N267" s="25"/>
      <c r="O267" s="25"/>
      <c r="P267" s="25"/>
    </row>
    <row r="268" spans="1:16" ht="18">
      <c r="A268" s="20">
        <v>263</v>
      </c>
      <c r="B268" s="21" t="s">
        <v>99</v>
      </c>
      <c r="C268" s="21" t="s">
        <v>681</v>
      </c>
      <c r="D268" s="22">
        <v>2747855.9569999999</v>
      </c>
      <c r="E268" s="22">
        <v>2193355.9692000002</v>
      </c>
      <c r="F268" s="23">
        <f t="shared" si="4"/>
        <v>4941211.9262000006</v>
      </c>
      <c r="G268" s="24"/>
      <c r="H268" s="25"/>
      <c r="I268" s="25"/>
      <c r="J268" s="25"/>
      <c r="K268" s="25"/>
      <c r="L268" s="24"/>
      <c r="M268" s="24"/>
      <c r="N268" s="25"/>
      <c r="O268" s="25"/>
      <c r="P268" s="25"/>
    </row>
    <row r="269" spans="1:16" ht="18">
      <c r="A269" s="20">
        <v>264</v>
      </c>
      <c r="B269" s="21" t="s">
        <v>99</v>
      </c>
      <c r="C269" s="21" t="s">
        <v>683</v>
      </c>
      <c r="D269" s="22">
        <v>2641976.3418000001</v>
      </c>
      <c r="E269" s="22">
        <v>2108842.1921000001</v>
      </c>
      <c r="F269" s="23">
        <f t="shared" si="4"/>
        <v>4750818.5339000002</v>
      </c>
      <c r="G269" s="24"/>
      <c r="H269" s="25"/>
      <c r="I269" s="25"/>
      <c r="J269" s="25"/>
      <c r="K269" s="25"/>
      <c r="L269" s="24"/>
      <c r="M269" s="24"/>
      <c r="N269" s="25"/>
      <c r="O269" s="25"/>
      <c r="P269" s="25"/>
    </row>
    <row r="270" spans="1:16" ht="18">
      <c r="A270" s="20">
        <v>265</v>
      </c>
      <c r="B270" s="21" t="s">
        <v>99</v>
      </c>
      <c r="C270" s="21" t="s">
        <v>685</v>
      </c>
      <c r="D270" s="22">
        <v>2667566.3009000001</v>
      </c>
      <c r="E270" s="22">
        <v>2129268.2590000001</v>
      </c>
      <c r="F270" s="23">
        <f t="shared" si="4"/>
        <v>4796834.5599000007</v>
      </c>
      <c r="G270" s="24"/>
      <c r="H270" s="25"/>
      <c r="I270" s="25"/>
      <c r="J270" s="25"/>
      <c r="K270" s="25"/>
      <c r="L270" s="24"/>
      <c r="M270" s="24"/>
      <c r="N270" s="25"/>
      <c r="O270" s="25"/>
      <c r="P270" s="25"/>
    </row>
    <row r="271" spans="1:16" ht="18">
      <c r="A271" s="20">
        <v>266</v>
      </c>
      <c r="B271" s="21" t="s">
        <v>99</v>
      </c>
      <c r="C271" s="21" t="s">
        <v>687</v>
      </c>
      <c r="D271" s="22">
        <v>2887153.0973</v>
      </c>
      <c r="E271" s="22">
        <v>2304543.8259000001</v>
      </c>
      <c r="F271" s="23">
        <f t="shared" si="4"/>
        <v>5191696.9232000001</v>
      </c>
      <c r="G271" s="24"/>
      <c r="H271" s="25"/>
      <c r="I271" s="25"/>
      <c r="J271" s="25"/>
      <c r="K271" s="25"/>
      <c r="L271" s="24"/>
      <c r="M271" s="24"/>
      <c r="N271" s="25"/>
      <c r="O271" s="25"/>
      <c r="P271" s="25"/>
    </row>
    <row r="272" spans="1:16" ht="18">
      <c r="A272" s="20">
        <v>267</v>
      </c>
      <c r="B272" s="21" t="s">
        <v>99</v>
      </c>
      <c r="C272" s="21" t="s">
        <v>689</v>
      </c>
      <c r="D272" s="22">
        <v>2627096.6667999998</v>
      </c>
      <c r="E272" s="22">
        <v>2096965.1416</v>
      </c>
      <c r="F272" s="23">
        <f t="shared" si="4"/>
        <v>4724061.8083999995</v>
      </c>
      <c r="G272" s="24"/>
      <c r="H272" s="25"/>
      <c r="I272" s="25"/>
      <c r="J272" s="25"/>
      <c r="K272" s="25"/>
      <c r="L272" s="24"/>
      <c r="M272" s="24"/>
      <c r="N272" s="25"/>
      <c r="O272" s="25"/>
      <c r="P272" s="25"/>
    </row>
    <row r="273" spans="1:16" ht="18">
      <c r="A273" s="20">
        <v>268</v>
      </c>
      <c r="B273" s="21" t="s">
        <v>99</v>
      </c>
      <c r="C273" s="21" t="s">
        <v>691</v>
      </c>
      <c r="D273" s="22">
        <v>2456775.4462000001</v>
      </c>
      <c r="E273" s="22">
        <v>1961013.6682</v>
      </c>
      <c r="F273" s="23">
        <f t="shared" si="4"/>
        <v>4417789.1144000003</v>
      </c>
      <c r="G273" s="24"/>
      <c r="H273" s="25"/>
      <c r="I273" s="25"/>
      <c r="J273" s="25"/>
      <c r="K273" s="25"/>
      <c r="L273" s="24"/>
      <c r="M273" s="24"/>
      <c r="N273" s="25"/>
      <c r="O273" s="25"/>
      <c r="P273" s="25"/>
    </row>
    <row r="274" spans="1:16" ht="18">
      <c r="A274" s="20">
        <v>269</v>
      </c>
      <c r="B274" s="21" t="s">
        <v>99</v>
      </c>
      <c r="C274" s="21" t="s">
        <v>693</v>
      </c>
      <c r="D274" s="22">
        <v>2572078.7483000001</v>
      </c>
      <c r="E274" s="22">
        <v>2053049.4916999999</v>
      </c>
      <c r="F274" s="23">
        <f t="shared" si="4"/>
        <v>4625128.24</v>
      </c>
      <c r="G274" s="24"/>
      <c r="H274" s="25"/>
      <c r="I274" s="25"/>
      <c r="J274" s="25"/>
      <c r="K274" s="25"/>
      <c r="L274" s="24"/>
      <c r="M274" s="24"/>
      <c r="N274" s="25"/>
      <c r="O274" s="25"/>
      <c r="P274" s="25"/>
    </row>
    <row r="275" spans="1:16" ht="18">
      <c r="A275" s="20">
        <v>270</v>
      </c>
      <c r="B275" s="21" t="s">
        <v>99</v>
      </c>
      <c r="C275" s="21" t="s">
        <v>695</v>
      </c>
      <c r="D275" s="22">
        <v>2497308.1537000001</v>
      </c>
      <c r="E275" s="22">
        <v>1993367.1311999999</v>
      </c>
      <c r="F275" s="23">
        <f t="shared" si="4"/>
        <v>4490675.2849000003</v>
      </c>
      <c r="G275" s="24"/>
      <c r="H275" s="25"/>
      <c r="I275" s="25"/>
      <c r="J275" s="25"/>
      <c r="K275" s="25"/>
      <c r="L275" s="24"/>
      <c r="M275" s="24"/>
      <c r="N275" s="25"/>
      <c r="O275" s="25"/>
      <c r="P275" s="25"/>
    </row>
    <row r="276" spans="1:16" ht="18">
      <c r="A276" s="20">
        <v>271</v>
      </c>
      <c r="B276" s="21" t="s">
        <v>99</v>
      </c>
      <c r="C276" s="21" t="s">
        <v>697</v>
      </c>
      <c r="D276" s="22">
        <v>3234340.7514</v>
      </c>
      <c r="E276" s="22">
        <v>2581671.2028000001</v>
      </c>
      <c r="F276" s="23">
        <f t="shared" si="4"/>
        <v>5816011.9541999996</v>
      </c>
      <c r="G276" s="24"/>
      <c r="H276" s="25"/>
      <c r="I276" s="25"/>
      <c r="J276" s="25"/>
      <c r="K276" s="25"/>
      <c r="L276" s="24"/>
      <c r="M276" s="24"/>
      <c r="N276" s="25"/>
      <c r="O276" s="25"/>
      <c r="P276" s="25"/>
    </row>
    <row r="277" spans="1:16" ht="18">
      <c r="A277" s="20">
        <v>272</v>
      </c>
      <c r="B277" s="21" t="s">
        <v>99</v>
      </c>
      <c r="C277" s="21" t="s">
        <v>698</v>
      </c>
      <c r="D277" s="22">
        <v>2219212.6976999999</v>
      </c>
      <c r="E277" s="22">
        <v>1771389.5829</v>
      </c>
      <c r="F277" s="23">
        <f t="shared" si="4"/>
        <v>3990602.2806000002</v>
      </c>
      <c r="G277" s="24"/>
      <c r="H277" s="25"/>
      <c r="I277" s="25"/>
      <c r="J277" s="25"/>
      <c r="K277" s="25"/>
      <c r="L277" s="24"/>
      <c r="M277" s="24"/>
      <c r="N277" s="25"/>
      <c r="O277" s="25"/>
      <c r="P277" s="25"/>
    </row>
    <row r="278" spans="1:16" ht="18">
      <c r="A278" s="20">
        <v>273</v>
      </c>
      <c r="B278" s="21" t="s">
        <v>99</v>
      </c>
      <c r="C278" s="21" t="s">
        <v>700</v>
      </c>
      <c r="D278" s="22">
        <v>2456309.5695000002</v>
      </c>
      <c r="E278" s="22">
        <v>1960641.8025</v>
      </c>
      <c r="F278" s="23">
        <f t="shared" si="4"/>
        <v>4416951.3720000004</v>
      </c>
      <c r="G278" s="24"/>
      <c r="H278" s="25"/>
      <c r="I278" s="25"/>
      <c r="J278" s="25"/>
      <c r="K278" s="25"/>
      <c r="L278" s="24"/>
      <c r="M278" s="24"/>
      <c r="N278" s="25"/>
      <c r="O278" s="25"/>
      <c r="P278" s="25"/>
    </row>
    <row r="279" spans="1:16" ht="18">
      <c r="A279" s="20">
        <v>274</v>
      </c>
      <c r="B279" s="21" t="s">
        <v>99</v>
      </c>
      <c r="C279" s="21" t="s">
        <v>702</v>
      </c>
      <c r="D279" s="22">
        <v>2789106.7645</v>
      </c>
      <c r="E279" s="22">
        <v>2226282.6242</v>
      </c>
      <c r="F279" s="23">
        <f t="shared" si="4"/>
        <v>5015389.3887</v>
      </c>
      <c r="G279" s="24"/>
      <c r="H279" s="25"/>
      <c r="I279" s="25"/>
      <c r="J279" s="25"/>
      <c r="K279" s="25"/>
      <c r="L279" s="24"/>
      <c r="M279" s="24"/>
      <c r="N279" s="25"/>
      <c r="O279" s="25"/>
      <c r="P279" s="25"/>
    </row>
    <row r="280" spans="1:16" ht="18">
      <c r="A280" s="20">
        <v>275</v>
      </c>
      <c r="B280" s="21" t="s">
        <v>99</v>
      </c>
      <c r="C280" s="21" t="s">
        <v>704</v>
      </c>
      <c r="D280" s="22">
        <v>2309765.8735000002</v>
      </c>
      <c r="E280" s="22">
        <v>1843669.6994</v>
      </c>
      <c r="F280" s="23">
        <f t="shared" si="4"/>
        <v>4153435.5729</v>
      </c>
      <c r="G280" s="24"/>
      <c r="H280" s="25"/>
      <c r="I280" s="25"/>
      <c r="J280" s="25"/>
      <c r="K280" s="25"/>
      <c r="L280" s="24"/>
      <c r="M280" s="24"/>
      <c r="N280" s="25"/>
      <c r="O280" s="25"/>
      <c r="P280" s="25"/>
    </row>
    <row r="281" spans="1:16" ht="18">
      <c r="A281" s="20">
        <v>276</v>
      </c>
      <c r="B281" s="21" t="s">
        <v>100</v>
      </c>
      <c r="C281" s="21" t="s">
        <v>709</v>
      </c>
      <c r="D281" s="22">
        <v>3685272.1263000001</v>
      </c>
      <c r="E281" s="22">
        <v>2941607.4725000001</v>
      </c>
      <c r="F281" s="23">
        <f t="shared" si="4"/>
        <v>6626879.5987999998</v>
      </c>
      <c r="G281" s="24"/>
      <c r="H281" s="25"/>
      <c r="I281" s="25"/>
      <c r="J281" s="25"/>
      <c r="K281" s="25"/>
      <c r="L281" s="24"/>
      <c r="M281" s="24"/>
      <c r="N281" s="25"/>
      <c r="O281" s="25"/>
      <c r="P281" s="25"/>
    </row>
    <row r="282" spans="1:16" ht="18">
      <c r="A282" s="20">
        <v>277</v>
      </c>
      <c r="B282" s="21" t="s">
        <v>100</v>
      </c>
      <c r="C282" s="21" t="s">
        <v>711</v>
      </c>
      <c r="D282" s="22">
        <v>2676364.3697000002</v>
      </c>
      <c r="E282" s="22">
        <v>2136290.9330000002</v>
      </c>
      <c r="F282" s="23">
        <f t="shared" si="4"/>
        <v>4812655.3026999999</v>
      </c>
      <c r="G282" s="24"/>
      <c r="H282" s="25"/>
      <c r="I282" s="25"/>
      <c r="J282" s="25"/>
      <c r="K282" s="25"/>
      <c r="L282" s="24"/>
      <c r="M282" s="24"/>
      <c r="N282" s="25"/>
      <c r="O282" s="25"/>
      <c r="P282" s="25"/>
    </row>
    <row r="283" spans="1:16" ht="18">
      <c r="A283" s="20">
        <v>278</v>
      </c>
      <c r="B283" s="21" t="s">
        <v>100</v>
      </c>
      <c r="C283" s="21" t="s">
        <v>713</v>
      </c>
      <c r="D283" s="22">
        <v>2693701.9361999999</v>
      </c>
      <c r="E283" s="22">
        <v>2150129.8881000001</v>
      </c>
      <c r="F283" s="23">
        <f t="shared" si="4"/>
        <v>4843831.8243000004</v>
      </c>
      <c r="G283" s="24"/>
      <c r="H283" s="25"/>
      <c r="I283" s="25"/>
      <c r="J283" s="25"/>
      <c r="K283" s="25"/>
      <c r="L283" s="24"/>
      <c r="M283" s="24"/>
      <c r="N283" s="25"/>
      <c r="O283" s="25"/>
      <c r="P283" s="25"/>
    </row>
    <row r="284" spans="1:16" ht="18">
      <c r="A284" s="20">
        <v>279</v>
      </c>
      <c r="B284" s="21" t="s">
        <v>100</v>
      </c>
      <c r="C284" s="21" t="s">
        <v>715</v>
      </c>
      <c r="D284" s="22">
        <v>2935151.7434</v>
      </c>
      <c r="E284" s="22">
        <v>2342856.6482000002</v>
      </c>
      <c r="F284" s="23">
        <f t="shared" si="4"/>
        <v>5278008.3915999997</v>
      </c>
      <c r="G284" s="24"/>
      <c r="H284" s="25"/>
      <c r="I284" s="25"/>
      <c r="J284" s="25"/>
      <c r="K284" s="25"/>
      <c r="L284" s="24"/>
      <c r="M284" s="24"/>
      <c r="N284" s="25"/>
      <c r="O284" s="25"/>
      <c r="P284" s="25"/>
    </row>
    <row r="285" spans="1:16" ht="18">
      <c r="A285" s="20">
        <v>280</v>
      </c>
      <c r="B285" s="21" t="s">
        <v>100</v>
      </c>
      <c r="C285" s="21" t="s">
        <v>717</v>
      </c>
      <c r="D285" s="22">
        <v>2854836.7692</v>
      </c>
      <c r="E285" s="22">
        <v>2278748.7288000002</v>
      </c>
      <c r="F285" s="23">
        <f t="shared" si="4"/>
        <v>5133585.4979999997</v>
      </c>
      <c r="G285" s="24"/>
      <c r="H285" s="25"/>
      <c r="I285" s="25"/>
      <c r="J285" s="25"/>
      <c r="K285" s="25"/>
      <c r="L285" s="24"/>
      <c r="M285" s="24"/>
      <c r="N285" s="25"/>
      <c r="O285" s="25"/>
      <c r="P285" s="25"/>
    </row>
    <row r="286" spans="1:16" ht="18">
      <c r="A286" s="20">
        <v>281</v>
      </c>
      <c r="B286" s="21" t="s">
        <v>100</v>
      </c>
      <c r="C286" s="21" t="s">
        <v>100</v>
      </c>
      <c r="D286" s="22">
        <v>3108554.5945000001</v>
      </c>
      <c r="E286" s="22">
        <v>2481267.8983999998</v>
      </c>
      <c r="F286" s="23">
        <f t="shared" si="4"/>
        <v>5589822.4929</v>
      </c>
      <c r="G286" s="24"/>
      <c r="H286" s="25"/>
      <c r="I286" s="25"/>
      <c r="J286" s="25"/>
      <c r="K286" s="25"/>
      <c r="L286" s="24"/>
      <c r="M286" s="24"/>
      <c r="N286" s="25"/>
      <c r="O286" s="25"/>
      <c r="P286" s="25"/>
    </row>
    <row r="287" spans="1:16" ht="18">
      <c r="A287" s="20">
        <v>282</v>
      </c>
      <c r="B287" s="21" t="s">
        <v>100</v>
      </c>
      <c r="C287" s="21" t="s">
        <v>720</v>
      </c>
      <c r="D287" s="22">
        <v>2437394.0550000002</v>
      </c>
      <c r="E287" s="22">
        <v>1945543.3195</v>
      </c>
      <c r="F287" s="23">
        <f t="shared" si="4"/>
        <v>4382937.3744999999</v>
      </c>
      <c r="G287" s="24"/>
      <c r="H287" s="25"/>
      <c r="I287" s="25"/>
      <c r="J287" s="25"/>
      <c r="K287" s="25"/>
      <c r="L287" s="24"/>
      <c r="M287" s="24"/>
      <c r="N287" s="25"/>
      <c r="O287" s="25"/>
      <c r="P287" s="25"/>
    </row>
    <row r="288" spans="1:16" ht="18">
      <c r="A288" s="20">
        <v>283</v>
      </c>
      <c r="B288" s="21" t="s">
        <v>100</v>
      </c>
      <c r="C288" s="21" t="s">
        <v>722</v>
      </c>
      <c r="D288" s="22">
        <v>2614554.0956000001</v>
      </c>
      <c r="E288" s="22">
        <v>2086953.5821</v>
      </c>
      <c r="F288" s="23">
        <f t="shared" si="4"/>
        <v>4701507.6776999999</v>
      </c>
      <c r="G288" s="24"/>
      <c r="H288" s="25"/>
      <c r="I288" s="25"/>
      <c r="J288" s="25"/>
      <c r="K288" s="25"/>
      <c r="L288" s="24"/>
      <c r="M288" s="24"/>
      <c r="N288" s="25"/>
      <c r="O288" s="25"/>
      <c r="P288" s="25"/>
    </row>
    <row r="289" spans="1:16" ht="18">
      <c r="A289" s="20">
        <v>284</v>
      </c>
      <c r="B289" s="21" t="s">
        <v>100</v>
      </c>
      <c r="C289" s="21" t="s">
        <v>724</v>
      </c>
      <c r="D289" s="22">
        <v>2383643.2905999999</v>
      </c>
      <c r="E289" s="22">
        <v>1902639.12</v>
      </c>
      <c r="F289" s="23">
        <f t="shared" si="4"/>
        <v>4286282.4106000001</v>
      </c>
      <c r="G289" s="24"/>
      <c r="H289" s="25"/>
      <c r="I289" s="25"/>
      <c r="J289" s="25"/>
      <c r="K289" s="25"/>
      <c r="L289" s="24"/>
      <c r="M289" s="24"/>
      <c r="N289" s="25"/>
      <c r="O289" s="25"/>
      <c r="P289" s="25"/>
    </row>
    <row r="290" spans="1:16" ht="18">
      <c r="A290" s="20">
        <v>285</v>
      </c>
      <c r="B290" s="21" t="s">
        <v>100</v>
      </c>
      <c r="C290" s="21" t="s">
        <v>726</v>
      </c>
      <c r="D290" s="22">
        <v>2260583.9068999998</v>
      </c>
      <c r="E290" s="22">
        <v>1804412.3432</v>
      </c>
      <c r="F290" s="23">
        <f t="shared" si="4"/>
        <v>4064996.2500999998</v>
      </c>
      <c r="G290" s="24"/>
      <c r="H290" s="25"/>
      <c r="I290" s="25"/>
      <c r="J290" s="25"/>
      <c r="K290" s="25"/>
      <c r="L290" s="24"/>
      <c r="M290" s="24"/>
      <c r="N290" s="25"/>
      <c r="O290" s="25"/>
      <c r="P290" s="25"/>
    </row>
    <row r="291" spans="1:16" ht="18">
      <c r="A291" s="20">
        <v>286</v>
      </c>
      <c r="B291" s="21" t="s">
        <v>100</v>
      </c>
      <c r="C291" s="21" t="s">
        <v>728</v>
      </c>
      <c r="D291" s="22">
        <v>3085330.4172999999</v>
      </c>
      <c r="E291" s="22">
        <v>2462730.2135999999</v>
      </c>
      <c r="F291" s="23">
        <f t="shared" si="4"/>
        <v>5548060.6308999993</v>
      </c>
      <c r="G291" s="24"/>
      <c r="H291" s="25"/>
      <c r="I291" s="25"/>
      <c r="J291" s="25"/>
      <c r="K291" s="25"/>
      <c r="L291" s="24"/>
      <c r="M291" s="24"/>
      <c r="N291" s="25"/>
      <c r="O291" s="25"/>
      <c r="P291" s="25"/>
    </row>
    <row r="292" spans="1:16" ht="18">
      <c r="A292" s="20">
        <v>287</v>
      </c>
      <c r="B292" s="21" t="s">
        <v>101</v>
      </c>
      <c r="C292" s="21" t="s">
        <v>733</v>
      </c>
      <c r="D292" s="22">
        <v>2411790.9863</v>
      </c>
      <c r="E292" s="22">
        <v>1925106.7884</v>
      </c>
      <c r="F292" s="23">
        <f t="shared" si="4"/>
        <v>4336897.7747</v>
      </c>
      <c r="G292" s="24"/>
      <c r="H292" s="25"/>
      <c r="I292" s="25"/>
      <c r="J292" s="25"/>
      <c r="K292" s="25"/>
      <c r="L292" s="24"/>
      <c r="M292" s="24"/>
      <c r="N292" s="25"/>
      <c r="O292" s="25"/>
      <c r="P292" s="25"/>
    </row>
    <row r="293" spans="1:16" ht="18">
      <c r="A293" s="20">
        <v>288</v>
      </c>
      <c r="B293" s="21" t="s">
        <v>101</v>
      </c>
      <c r="C293" s="21" t="s">
        <v>735</v>
      </c>
      <c r="D293" s="22">
        <v>2269616.8878000001</v>
      </c>
      <c r="E293" s="22">
        <v>1811622.5256000001</v>
      </c>
      <c r="F293" s="23">
        <f t="shared" si="4"/>
        <v>4081239.4134</v>
      </c>
      <c r="G293" s="24"/>
      <c r="H293" s="25"/>
      <c r="I293" s="25"/>
      <c r="J293" s="25"/>
      <c r="K293" s="25"/>
      <c r="L293" s="24"/>
      <c r="M293" s="24"/>
      <c r="N293" s="25"/>
      <c r="O293" s="25"/>
      <c r="P293" s="25"/>
    </row>
    <row r="294" spans="1:16" ht="18">
      <c r="A294" s="20">
        <v>289</v>
      </c>
      <c r="B294" s="21" t="s">
        <v>101</v>
      </c>
      <c r="C294" s="21" t="s">
        <v>737</v>
      </c>
      <c r="D294" s="22">
        <v>2085073.3803999999</v>
      </c>
      <c r="E294" s="22">
        <v>1664318.7331000001</v>
      </c>
      <c r="F294" s="23">
        <f t="shared" si="4"/>
        <v>3749392.1135</v>
      </c>
      <c r="G294" s="24"/>
      <c r="H294" s="25"/>
      <c r="I294" s="25"/>
      <c r="J294" s="25"/>
      <c r="K294" s="25"/>
      <c r="L294" s="24"/>
      <c r="M294" s="24"/>
      <c r="N294" s="25"/>
      <c r="O294" s="25"/>
      <c r="P294" s="25"/>
    </row>
    <row r="295" spans="1:16" ht="36">
      <c r="A295" s="20">
        <v>290</v>
      </c>
      <c r="B295" s="21" t="s">
        <v>101</v>
      </c>
      <c r="C295" s="21" t="s">
        <v>739</v>
      </c>
      <c r="D295" s="22">
        <v>2217636.3854</v>
      </c>
      <c r="E295" s="22">
        <v>1770131.3603999999</v>
      </c>
      <c r="F295" s="23">
        <f t="shared" si="4"/>
        <v>3987767.7457999997</v>
      </c>
      <c r="G295" s="24"/>
      <c r="H295" s="25"/>
      <c r="I295" s="25"/>
      <c r="J295" s="25"/>
      <c r="K295" s="25"/>
      <c r="L295" s="24"/>
      <c r="M295" s="24"/>
      <c r="N295" s="25"/>
      <c r="O295" s="25"/>
      <c r="P295" s="25"/>
    </row>
    <row r="296" spans="1:16" ht="18">
      <c r="A296" s="20">
        <v>291</v>
      </c>
      <c r="B296" s="21" t="s">
        <v>101</v>
      </c>
      <c r="C296" s="21" t="s">
        <v>741</v>
      </c>
      <c r="D296" s="22">
        <v>2377985.4876999999</v>
      </c>
      <c r="E296" s="22">
        <v>1898123.0260000001</v>
      </c>
      <c r="F296" s="23">
        <f t="shared" si="4"/>
        <v>4276108.5137</v>
      </c>
      <c r="G296" s="24"/>
      <c r="H296" s="25"/>
      <c r="I296" s="25"/>
      <c r="J296" s="25"/>
      <c r="K296" s="25"/>
      <c r="L296" s="24"/>
      <c r="M296" s="24"/>
      <c r="N296" s="25"/>
      <c r="O296" s="25"/>
      <c r="P296" s="25"/>
    </row>
    <row r="297" spans="1:16" ht="18">
      <c r="A297" s="20">
        <v>292</v>
      </c>
      <c r="B297" s="21" t="s">
        <v>101</v>
      </c>
      <c r="C297" s="21" t="s">
        <v>743</v>
      </c>
      <c r="D297" s="22">
        <v>2385948.1083999998</v>
      </c>
      <c r="E297" s="22">
        <v>1904478.8402</v>
      </c>
      <c r="F297" s="23">
        <f t="shared" si="4"/>
        <v>4290426.9485999998</v>
      </c>
      <c r="G297" s="24"/>
      <c r="H297" s="25"/>
      <c r="I297" s="25"/>
      <c r="J297" s="25"/>
      <c r="K297" s="25"/>
      <c r="L297" s="24"/>
      <c r="M297" s="24"/>
      <c r="N297" s="25"/>
      <c r="O297" s="25"/>
      <c r="P297" s="25"/>
    </row>
    <row r="298" spans="1:16" ht="18">
      <c r="A298" s="20">
        <v>293</v>
      </c>
      <c r="B298" s="21" t="s">
        <v>101</v>
      </c>
      <c r="C298" s="21" t="s">
        <v>745</v>
      </c>
      <c r="D298" s="22">
        <v>2135549.3969000001</v>
      </c>
      <c r="E298" s="22">
        <v>1704609.0082</v>
      </c>
      <c r="F298" s="23">
        <f t="shared" si="4"/>
        <v>3840158.4051000001</v>
      </c>
      <c r="G298" s="24"/>
      <c r="H298" s="25"/>
      <c r="I298" s="25"/>
      <c r="J298" s="25"/>
      <c r="K298" s="25"/>
      <c r="L298" s="24"/>
      <c r="M298" s="24"/>
      <c r="N298" s="25"/>
      <c r="O298" s="25"/>
      <c r="P298" s="25"/>
    </row>
    <row r="299" spans="1:16" ht="18">
      <c r="A299" s="20">
        <v>294</v>
      </c>
      <c r="B299" s="21" t="s">
        <v>101</v>
      </c>
      <c r="C299" s="21" t="s">
        <v>747</v>
      </c>
      <c r="D299" s="22">
        <v>2261989.1039999998</v>
      </c>
      <c r="E299" s="22">
        <v>1805533.9804</v>
      </c>
      <c r="F299" s="23">
        <f t="shared" si="4"/>
        <v>4067523.0844000001</v>
      </c>
      <c r="G299" s="24"/>
      <c r="H299" s="25"/>
      <c r="I299" s="25"/>
      <c r="J299" s="25"/>
      <c r="K299" s="25"/>
      <c r="L299" s="24"/>
      <c r="M299" s="24"/>
      <c r="N299" s="25"/>
      <c r="O299" s="25"/>
      <c r="P299" s="25"/>
    </row>
    <row r="300" spans="1:16" ht="18">
      <c r="A300" s="20">
        <v>295</v>
      </c>
      <c r="B300" s="21" t="s">
        <v>101</v>
      </c>
      <c r="C300" s="21" t="s">
        <v>749</v>
      </c>
      <c r="D300" s="22">
        <v>2544920.6856</v>
      </c>
      <c r="E300" s="22">
        <v>2031371.7546999999</v>
      </c>
      <c r="F300" s="23">
        <f t="shared" si="4"/>
        <v>4576292.4402999999</v>
      </c>
      <c r="G300" s="24"/>
      <c r="H300" s="25"/>
      <c r="I300" s="25"/>
      <c r="J300" s="25"/>
      <c r="K300" s="25"/>
      <c r="L300" s="24"/>
      <c r="M300" s="24"/>
      <c r="N300" s="25"/>
      <c r="O300" s="25"/>
      <c r="P300" s="25"/>
    </row>
    <row r="301" spans="1:16" ht="18">
      <c r="A301" s="20">
        <v>296</v>
      </c>
      <c r="B301" s="21" t="s">
        <v>101</v>
      </c>
      <c r="C301" s="21" t="s">
        <v>751</v>
      </c>
      <c r="D301" s="22">
        <v>2249353.7089</v>
      </c>
      <c r="E301" s="22">
        <v>1795448.3282999999</v>
      </c>
      <c r="F301" s="23">
        <f t="shared" si="4"/>
        <v>4044802.0372000001</v>
      </c>
      <c r="G301" s="24"/>
      <c r="H301" s="25"/>
      <c r="I301" s="25"/>
      <c r="J301" s="25"/>
      <c r="K301" s="25"/>
      <c r="L301" s="24"/>
      <c r="M301" s="24"/>
      <c r="N301" s="25"/>
      <c r="O301" s="25"/>
      <c r="P301" s="25"/>
    </row>
    <row r="302" spans="1:16" ht="18">
      <c r="A302" s="20">
        <v>297</v>
      </c>
      <c r="B302" s="21" t="s">
        <v>101</v>
      </c>
      <c r="C302" s="21" t="s">
        <v>753</v>
      </c>
      <c r="D302" s="22">
        <v>2774483.3957000002</v>
      </c>
      <c r="E302" s="22">
        <v>2214610.1589000002</v>
      </c>
      <c r="F302" s="23">
        <f t="shared" si="4"/>
        <v>4989093.5546000004</v>
      </c>
      <c r="G302" s="24"/>
      <c r="H302" s="25"/>
      <c r="I302" s="25"/>
      <c r="J302" s="25"/>
      <c r="K302" s="25"/>
      <c r="L302" s="24"/>
      <c r="M302" s="24"/>
      <c r="N302" s="25"/>
      <c r="O302" s="25"/>
      <c r="P302" s="25"/>
    </row>
    <row r="303" spans="1:16" ht="18">
      <c r="A303" s="20">
        <v>298</v>
      </c>
      <c r="B303" s="21" t="s">
        <v>101</v>
      </c>
      <c r="C303" s="21" t="s">
        <v>755</v>
      </c>
      <c r="D303" s="22">
        <v>2356355.9378999998</v>
      </c>
      <c r="E303" s="22">
        <v>1880858.1828999999</v>
      </c>
      <c r="F303" s="23">
        <f t="shared" si="4"/>
        <v>4237214.1207999997</v>
      </c>
      <c r="G303" s="24"/>
      <c r="H303" s="25"/>
      <c r="I303" s="25"/>
      <c r="J303" s="25"/>
      <c r="K303" s="25"/>
      <c r="L303" s="24"/>
      <c r="M303" s="24"/>
      <c r="N303" s="25"/>
      <c r="O303" s="25"/>
      <c r="P303" s="25"/>
    </row>
    <row r="304" spans="1:16" ht="18">
      <c r="A304" s="20">
        <v>299</v>
      </c>
      <c r="B304" s="21" t="s">
        <v>101</v>
      </c>
      <c r="C304" s="21" t="s">
        <v>757</v>
      </c>
      <c r="D304" s="22">
        <v>2128670.9449</v>
      </c>
      <c r="E304" s="22">
        <v>1699118.5843</v>
      </c>
      <c r="F304" s="23">
        <f t="shared" si="4"/>
        <v>3827789.5291999998</v>
      </c>
      <c r="G304" s="24"/>
      <c r="H304" s="25"/>
      <c r="I304" s="25"/>
      <c r="J304" s="25"/>
      <c r="K304" s="25"/>
      <c r="L304" s="24"/>
      <c r="M304" s="24"/>
      <c r="N304" s="25"/>
      <c r="O304" s="25"/>
      <c r="P304" s="25"/>
    </row>
    <row r="305" spans="1:16" ht="18">
      <c r="A305" s="20">
        <v>300</v>
      </c>
      <c r="B305" s="21" t="s">
        <v>101</v>
      </c>
      <c r="C305" s="21" t="s">
        <v>759</v>
      </c>
      <c r="D305" s="22">
        <v>2071543.5523000001</v>
      </c>
      <c r="E305" s="22">
        <v>1653519.139</v>
      </c>
      <c r="F305" s="23">
        <f t="shared" si="4"/>
        <v>3725062.6913000001</v>
      </c>
      <c r="G305" s="24"/>
      <c r="H305" s="25"/>
      <c r="I305" s="25"/>
      <c r="J305" s="25"/>
      <c r="K305" s="25"/>
      <c r="L305" s="24"/>
      <c r="M305" s="24"/>
      <c r="N305" s="25"/>
      <c r="O305" s="25"/>
      <c r="P305" s="25"/>
    </row>
    <row r="306" spans="1:16" ht="18">
      <c r="A306" s="20">
        <v>301</v>
      </c>
      <c r="B306" s="21" t="s">
        <v>101</v>
      </c>
      <c r="C306" s="21" t="s">
        <v>761</v>
      </c>
      <c r="D306" s="22">
        <v>1845416.9323</v>
      </c>
      <c r="E306" s="22">
        <v>1473023.4435000001</v>
      </c>
      <c r="F306" s="23">
        <f t="shared" si="4"/>
        <v>3318440.3758</v>
      </c>
      <c r="G306" s="24"/>
      <c r="H306" s="25"/>
      <c r="I306" s="25"/>
      <c r="J306" s="25"/>
      <c r="K306" s="25"/>
      <c r="L306" s="24"/>
      <c r="M306" s="24"/>
      <c r="N306" s="25"/>
      <c r="O306" s="25"/>
      <c r="P306" s="25"/>
    </row>
    <row r="307" spans="1:16" ht="18">
      <c r="A307" s="20">
        <v>302</v>
      </c>
      <c r="B307" s="21" t="s">
        <v>101</v>
      </c>
      <c r="C307" s="21" t="s">
        <v>763</v>
      </c>
      <c r="D307" s="22">
        <v>2000407.8526000001</v>
      </c>
      <c r="E307" s="22">
        <v>1596738.1745</v>
      </c>
      <c r="F307" s="23">
        <f t="shared" si="4"/>
        <v>3597146.0271000001</v>
      </c>
      <c r="G307" s="24"/>
      <c r="H307" s="25"/>
      <c r="I307" s="25"/>
      <c r="J307" s="25"/>
      <c r="K307" s="25"/>
      <c r="L307" s="24"/>
      <c r="M307" s="24"/>
      <c r="N307" s="25"/>
      <c r="O307" s="25"/>
      <c r="P307" s="25"/>
    </row>
    <row r="308" spans="1:16" ht="18">
      <c r="A308" s="20">
        <v>303</v>
      </c>
      <c r="B308" s="21" t="s">
        <v>101</v>
      </c>
      <c r="C308" s="21" t="s">
        <v>765</v>
      </c>
      <c r="D308" s="22">
        <v>2348407.0638000001</v>
      </c>
      <c r="E308" s="22">
        <v>1874513.3414</v>
      </c>
      <c r="F308" s="23">
        <f t="shared" si="4"/>
        <v>4222920.4051999999</v>
      </c>
      <c r="G308" s="24"/>
      <c r="H308" s="25"/>
      <c r="I308" s="25"/>
      <c r="J308" s="25"/>
      <c r="K308" s="25"/>
      <c r="L308" s="24"/>
      <c r="M308" s="24"/>
      <c r="N308" s="25"/>
      <c r="O308" s="25"/>
      <c r="P308" s="25"/>
    </row>
    <row r="309" spans="1:16" ht="18">
      <c r="A309" s="20">
        <v>304</v>
      </c>
      <c r="B309" s="21" t="s">
        <v>101</v>
      </c>
      <c r="C309" s="21" t="s">
        <v>767</v>
      </c>
      <c r="D309" s="22">
        <v>2541874.3078999999</v>
      </c>
      <c r="E309" s="22">
        <v>2028940.1168</v>
      </c>
      <c r="F309" s="23">
        <f t="shared" si="4"/>
        <v>4570814.4246999994</v>
      </c>
      <c r="G309" s="24"/>
      <c r="H309" s="25"/>
      <c r="I309" s="25"/>
      <c r="J309" s="25"/>
      <c r="K309" s="25"/>
      <c r="L309" s="24"/>
      <c r="M309" s="24"/>
      <c r="N309" s="25"/>
      <c r="O309" s="25"/>
      <c r="P309" s="25"/>
    </row>
    <row r="310" spans="1:16" ht="18">
      <c r="A310" s="20">
        <v>305</v>
      </c>
      <c r="B310" s="21" t="s">
        <v>101</v>
      </c>
      <c r="C310" s="21" t="s">
        <v>769</v>
      </c>
      <c r="D310" s="22">
        <v>2227053.8402</v>
      </c>
      <c r="E310" s="22">
        <v>1777648.4323</v>
      </c>
      <c r="F310" s="23">
        <f t="shared" si="4"/>
        <v>4004702.2725</v>
      </c>
      <c r="G310" s="24"/>
      <c r="H310" s="25"/>
      <c r="I310" s="25"/>
      <c r="J310" s="25"/>
      <c r="K310" s="25"/>
      <c r="L310" s="24"/>
      <c r="M310" s="24"/>
      <c r="N310" s="25"/>
      <c r="O310" s="25"/>
      <c r="P310" s="25"/>
    </row>
    <row r="311" spans="1:16" ht="18">
      <c r="A311" s="20">
        <v>306</v>
      </c>
      <c r="B311" s="21" t="s">
        <v>101</v>
      </c>
      <c r="C311" s="21" t="s">
        <v>771</v>
      </c>
      <c r="D311" s="22">
        <v>1978504.0654</v>
      </c>
      <c r="E311" s="22">
        <v>1579254.4332000001</v>
      </c>
      <c r="F311" s="23">
        <f t="shared" si="4"/>
        <v>3557758.4986</v>
      </c>
      <c r="G311" s="24"/>
      <c r="H311" s="25"/>
      <c r="I311" s="25"/>
      <c r="J311" s="25"/>
      <c r="K311" s="25"/>
      <c r="L311" s="24"/>
      <c r="M311" s="24"/>
      <c r="N311" s="25"/>
      <c r="O311" s="25"/>
      <c r="P311" s="25"/>
    </row>
    <row r="312" spans="1:16" ht="18">
      <c r="A312" s="20">
        <v>307</v>
      </c>
      <c r="B312" s="21" t="s">
        <v>101</v>
      </c>
      <c r="C312" s="21" t="s">
        <v>773</v>
      </c>
      <c r="D312" s="22">
        <v>2176082.6019000001</v>
      </c>
      <c r="E312" s="22">
        <v>1736962.8681999999</v>
      </c>
      <c r="F312" s="23">
        <f t="shared" si="4"/>
        <v>3913045.4701</v>
      </c>
      <c r="G312" s="24"/>
      <c r="H312" s="25"/>
      <c r="I312" s="25"/>
      <c r="J312" s="25"/>
      <c r="K312" s="25"/>
      <c r="L312" s="24"/>
      <c r="M312" s="24"/>
      <c r="N312" s="25"/>
      <c r="O312" s="25"/>
      <c r="P312" s="25"/>
    </row>
    <row r="313" spans="1:16" ht="18">
      <c r="A313" s="20">
        <v>308</v>
      </c>
      <c r="B313" s="21" t="s">
        <v>101</v>
      </c>
      <c r="C313" s="21" t="s">
        <v>775</v>
      </c>
      <c r="D313" s="22">
        <v>2116856.4049999998</v>
      </c>
      <c r="E313" s="22">
        <v>1689688.1440000001</v>
      </c>
      <c r="F313" s="23">
        <f t="shared" si="4"/>
        <v>3806544.5489999996</v>
      </c>
      <c r="G313" s="24"/>
      <c r="H313" s="25"/>
      <c r="I313" s="25"/>
      <c r="J313" s="25"/>
      <c r="K313" s="25"/>
      <c r="L313" s="24"/>
      <c r="M313" s="24"/>
      <c r="N313" s="25"/>
      <c r="O313" s="25"/>
      <c r="P313" s="25"/>
    </row>
    <row r="314" spans="1:16" ht="18">
      <c r="A314" s="20">
        <v>309</v>
      </c>
      <c r="B314" s="21" t="s">
        <v>101</v>
      </c>
      <c r="C314" s="21" t="s">
        <v>777</v>
      </c>
      <c r="D314" s="22">
        <v>2047546.4136000001</v>
      </c>
      <c r="E314" s="22">
        <v>1634364.4713999999</v>
      </c>
      <c r="F314" s="23">
        <f t="shared" si="4"/>
        <v>3681910.8849999998</v>
      </c>
      <c r="G314" s="24"/>
      <c r="H314" s="25"/>
      <c r="I314" s="25"/>
      <c r="J314" s="25"/>
      <c r="K314" s="25"/>
      <c r="L314" s="24"/>
      <c r="M314" s="24"/>
      <c r="N314" s="25"/>
      <c r="O314" s="25"/>
      <c r="P314" s="25"/>
    </row>
    <row r="315" spans="1:16" ht="18">
      <c r="A315" s="20">
        <v>310</v>
      </c>
      <c r="B315" s="21" t="s">
        <v>101</v>
      </c>
      <c r="C315" s="21" t="s">
        <v>779</v>
      </c>
      <c r="D315" s="22">
        <v>2118159.8059999999</v>
      </c>
      <c r="E315" s="22">
        <v>1690728.5268999999</v>
      </c>
      <c r="F315" s="23">
        <f t="shared" si="4"/>
        <v>3808888.3328999998</v>
      </c>
      <c r="G315" s="24"/>
      <c r="H315" s="25"/>
      <c r="I315" s="25"/>
      <c r="J315" s="25"/>
      <c r="K315" s="25"/>
      <c r="L315" s="24"/>
      <c r="M315" s="24"/>
      <c r="N315" s="25"/>
      <c r="O315" s="25"/>
      <c r="P315" s="25"/>
    </row>
    <row r="316" spans="1:16" ht="36">
      <c r="A316" s="20">
        <v>311</v>
      </c>
      <c r="B316" s="21" t="s">
        <v>101</v>
      </c>
      <c r="C316" s="21" t="s">
        <v>781</v>
      </c>
      <c r="D316" s="22">
        <v>2137557.6535</v>
      </c>
      <c r="E316" s="22">
        <v>1706212.0112000001</v>
      </c>
      <c r="F316" s="23">
        <f t="shared" si="4"/>
        <v>3843769.6647000001</v>
      </c>
      <c r="G316" s="24"/>
      <c r="H316" s="25"/>
      <c r="I316" s="25"/>
      <c r="J316" s="25"/>
      <c r="K316" s="25"/>
      <c r="L316" s="24"/>
      <c r="M316" s="24"/>
      <c r="N316" s="25"/>
      <c r="O316" s="25"/>
      <c r="P316" s="25"/>
    </row>
    <row r="317" spans="1:16" ht="18">
      <c r="A317" s="20">
        <v>312</v>
      </c>
      <c r="B317" s="21" t="s">
        <v>101</v>
      </c>
      <c r="C317" s="21" t="s">
        <v>783</v>
      </c>
      <c r="D317" s="22">
        <v>2273997.9939000001</v>
      </c>
      <c r="E317" s="22">
        <v>1815119.5521</v>
      </c>
      <c r="F317" s="23">
        <f t="shared" si="4"/>
        <v>4089117.5460000001</v>
      </c>
      <c r="G317" s="24"/>
      <c r="H317" s="25"/>
      <c r="I317" s="25"/>
      <c r="J317" s="25"/>
      <c r="K317" s="25"/>
      <c r="L317" s="24"/>
      <c r="M317" s="24"/>
      <c r="N317" s="25"/>
      <c r="O317" s="25"/>
      <c r="P317" s="25"/>
    </row>
    <row r="318" spans="1:16" ht="18">
      <c r="A318" s="20">
        <v>313</v>
      </c>
      <c r="B318" s="21" t="s">
        <v>101</v>
      </c>
      <c r="C318" s="21" t="s">
        <v>785</v>
      </c>
      <c r="D318" s="22">
        <v>2034283.6968</v>
      </c>
      <c r="E318" s="22">
        <v>1623778.0870999999</v>
      </c>
      <c r="F318" s="23">
        <f t="shared" si="4"/>
        <v>3658061.7839000002</v>
      </c>
      <c r="G318" s="24"/>
      <c r="H318" s="25"/>
      <c r="I318" s="25"/>
      <c r="J318" s="25"/>
      <c r="K318" s="25"/>
      <c r="L318" s="24"/>
      <c r="M318" s="24"/>
      <c r="N318" s="25"/>
      <c r="O318" s="25"/>
      <c r="P318" s="25"/>
    </row>
    <row r="319" spans="1:16" ht="18">
      <c r="A319" s="20">
        <v>314</v>
      </c>
      <c r="B319" s="21" t="s">
        <v>102</v>
      </c>
      <c r="C319" s="21" t="s">
        <v>790</v>
      </c>
      <c r="D319" s="22">
        <v>2124358.0699999998</v>
      </c>
      <c r="E319" s="22">
        <v>1695676.0204</v>
      </c>
      <c r="F319" s="23">
        <f t="shared" si="4"/>
        <v>3820034.0904000001</v>
      </c>
      <c r="G319" s="24"/>
      <c r="H319" s="25"/>
      <c r="I319" s="25"/>
      <c r="J319" s="25"/>
      <c r="K319" s="25"/>
      <c r="L319" s="24"/>
      <c r="M319" s="24"/>
      <c r="N319" s="25"/>
      <c r="O319" s="25"/>
      <c r="P319" s="25"/>
    </row>
    <row r="320" spans="1:16" ht="18">
      <c r="A320" s="20">
        <v>315</v>
      </c>
      <c r="B320" s="21" t="s">
        <v>102</v>
      </c>
      <c r="C320" s="21" t="s">
        <v>792</v>
      </c>
      <c r="D320" s="22">
        <v>2512502.1543999999</v>
      </c>
      <c r="E320" s="22">
        <v>2005495.0785000001</v>
      </c>
      <c r="F320" s="23">
        <f t="shared" si="4"/>
        <v>4517997.2329000002</v>
      </c>
      <c r="G320" s="24"/>
      <c r="H320" s="25"/>
      <c r="I320" s="25"/>
      <c r="J320" s="25"/>
      <c r="K320" s="25"/>
      <c r="L320" s="24"/>
      <c r="M320" s="24"/>
      <c r="N320" s="25"/>
      <c r="O320" s="25"/>
      <c r="P320" s="25"/>
    </row>
    <row r="321" spans="1:16" ht="18">
      <c r="A321" s="20">
        <v>316</v>
      </c>
      <c r="B321" s="21" t="s">
        <v>102</v>
      </c>
      <c r="C321" s="21" t="s">
        <v>794</v>
      </c>
      <c r="D321" s="22">
        <v>3118083.6946999999</v>
      </c>
      <c r="E321" s="22">
        <v>2488874.0863999999</v>
      </c>
      <c r="F321" s="23">
        <f t="shared" si="4"/>
        <v>5606957.7810999993</v>
      </c>
      <c r="G321" s="24"/>
      <c r="H321" s="25"/>
      <c r="I321" s="25"/>
      <c r="J321" s="25"/>
      <c r="K321" s="25"/>
      <c r="L321" s="24"/>
      <c r="M321" s="24"/>
      <c r="N321" s="25"/>
      <c r="O321" s="25"/>
      <c r="P321" s="25"/>
    </row>
    <row r="322" spans="1:16" ht="18">
      <c r="A322" s="20">
        <v>317</v>
      </c>
      <c r="B322" s="21" t="s">
        <v>102</v>
      </c>
      <c r="C322" s="21" t="s">
        <v>796</v>
      </c>
      <c r="D322" s="22">
        <v>2358465.8163000001</v>
      </c>
      <c r="E322" s="22">
        <v>1882542.3011</v>
      </c>
      <c r="F322" s="23">
        <f t="shared" si="4"/>
        <v>4241008.1173999999</v>
      </c>
      <c r="G322" s="24"/>
      <c r="H322" s="25"/>
      <c r="I322" s="25"/>
      <c r="J322" s="25"/>
      <c r="K322" s="25"/>
      <c r="L322" s="24"/>
      <c r="M322" s="24"/>
      <c r="N322" s="25"/>
      <c r="O322" s="25"/>
      <c r="P322" s="25"/>
    </row>
    <row r="323" spans="1:16" ht="18">
      <c r="A323" s="20">
        <v>318</v>
      </c>
      <c r="B323" s="21" t="s">
        <v>102</v>
      </c>
      <c r="C323" s="21" t="s">
        <v>798</v>
      </c>
      <c r="D323" s="22">
        <v>2023769.4080000001</v>
      </c>
      <c r="E323" s="22">
        <v>1615385.5155</v>
      </c>
      <c r="F323" s="23">
        <f t="shared" si="4"/>
        <v>3639154.9235</v>
      </c>
      <c r="G323" s="24"/>
      <c r="H323" s="25"/>
      <c r="I323" s="25"/>
      <c r="J323" s="25"/>
      <c r="K323" s="25"/>
      <c r="L323" s="24"/>
      <c r="M323" s="24"/>
      <c r="N323" s="25"/>
      <c r="O323" s="25"/>
      <c r="P323" s="25"/>
    </row>
    <row r="324" spans="1:16" ht="18">
      <c r="A324" s="20">
        <v>319</v>
      </c>
      <c r="B324" s="21" t="s">
        <v>102</v>
      </c>
      <c r="C324" s="21" t="s">
        <v>800</v>
      </c>
      <c r="D324" s="22">
        <v>1985264.0467999999</v>
      </c>
      <c r="E324" s="22">
        <v>1584650.2930999999</v>
      </c>
      <c r="F324" s="23">
        <f t="shared" si="4"/>
        <v>3569914.3399</v>
      </c>
      <c r="G324" s="24"/>
      <c r="H324" s="25"/>
      <c r="I324" s="25"/>
      <c r="J324" s="25"/>
      <c r="K324" s="25"/>
      <c r="L324" s="24"/>
      <c r="M324" s="24"/>
      <c r="N324" s="25"/>
      <c r="O324" s="25"/>
      <c r="P324" s="25"/>
    </row>
    <row r="325" spans="1:16" ht="18">
      <c r="A325" s="20">
        <v>320</v>
      </c>
      <c r="B325" s="21" t="s">
        <v>102</v>
      </c>
      <c r="C325" s="21" t="s">
        <v>802</v>
      </c>
      <c r="D325" s="22">
        <v>2786765.6916</v>
      </c>
      <c r="E325" s="22">
        <v>2224413.9649999999</v>
      </c>
      <c r="F325" s="23">
        <f t="shared" si="4"/>
        <v>5011179.6566000003</v>
      </c>
      <c r="G325" s="24"/>
      <c r="H325" s="25"/>
      <c r="I325" s="25"/>
      <c r="J325" s="25"/>
      <c r="K325" s="25"/>
      <c r="L325" s="24"/>
      <c r="M325" s="24"/>
      <c r="N325" s="25"/>
      <c r="O325" s="25"/>
      <c r="P325" s="25"/>
    </row>
    <row r="326" spans="1:16" ht="18">
      <c r="A326" s="20">
        <v>321</v>
      </c>
      <c r="B326" s="21" t="s">
        <v>102</v>
      </c>
      <c r="C326" s="21" t="s">
        <v>804</v>
      </c>
      <c r="D326" s="22">
        <v>2338846.0652000001</v>
      </c>
      <c r="E326" s="22">
        <v>1866881.692</v>
      </c>
      <c r="F326" s="23">
        <f t="shared" si="4"/>
        <v>4205727.7571999999</v>
      </c>
      <c r="G326" s="24"/>
      <c r="H326" s="25"/>
      <c r="I326" s="25"/>
      <c r="J326" s="25"/>
      <c r="K326" s="25"/>
      <c r="L326" s="24"/>
      <c r="M326" s="24"/>
      <c r="N326" s="25"/>
      <c r="O326" s="25"/>
      <c r="P326" s="25"/>
    </row>
    <row r="327" spans="1:16" ht="18">
      <c r="A327" s="20">
        <v>322</v>
      </c>
      <c r="B327" s="21" t="s">
        <v>102</v>
      </c>
      <c r="C327" s="21" t="s">
        <v>806</v>
      </c>
      <c r="D327" s="22">
        <v>2048673.9371</v>
      </c>
      <c r="E327" s="22">
        <v>1635264.4676999999</v>
      </c>
      <c r="F327" s="23">
        <f t="shared" ref="F327:F390" si="5">D327+E327</f>
        <v>3683938.4047999997</v>
      </c>
      <c r="G327" s="24"/>
      <c r="H327" s="25"/>
      <c r="I327" s="25"/>
      <c r="J327" s="25"/>
      <c r="K327" s="25"/>
      <c r="L327" s="24"/>
      <c r="M327" s="24"/>
      <c r="N327" s="25"/>
      <c r="O327" s="25"/>
      <c r="P327" s="25"/>
    </row>
    <row r="328" spans="1:16" ht="18">
      <c r="A328" s="20">
        <v>323</v>
      </c>
      <c r="B328" s="21" t="s">
        <v>102</v>
      </c>
      <c r="C328" s="21" t="s">
        <v>808</v>
      </c>
      <c r="D328" s="22">
        <v>2164312.5008999999</v>
      </c>
      <c r="E328" s="22">
        <v>1727567.8992999999</v>
      </c>
      <c r="F328" s="23">
        <f t="shared" si="5"/>
        <v>3891880.4002</v>
      </c>
      <c r="G328" s="24"/>
      <c r="H328" s="25"/>
      <c r="I328" s="25"/>
      <c r="J328" s="25"/>
      <c r="K328" s="25"/>
      <c r="L328" s="24"/>
      <c r="M328" s="24"/>
      <c r="N328" s="25"/>
      <c r="O328" s="25"/>
      <c r="P328" s="25"/>
    </row>
    <row r="329" spans="1:16" ht="18">
      <c r="A329" s="20">
        <v>324</v>
      </c>
      <c r="B329" s="21" t="s">
        <v>102</v>
      </c>
      <c r="C329" s="21" t="s">
        <v>810</v>
      </c>
      <c r="D329" s="22">
        <v>3010684.2672999999</v>
      </c>
      <c r="E329" s="22">
        <v>2403147.1855000001</v>
      </c>
      <c r="F329" s="23">
        <f t="shared" si="5"/>
        <v>5413831.4528000001</v>
      </c>
      <c r="G329" s="24"/>
      <c r="H329" s="25"/>
      <c r="I329" s="25"/>
      <c r="J329" s="25"/>
      <c r="K329" s="25"/>
      <c r="L329" s="24"/>
      <c r="M329" s="24"/>
      <c r="N329" s="25"/>
      <c r="O329" s="25"/>
      <c r="P329" s="25"/>
    </row>
    <row r="330" spans="1:16" ht="18">
      <c r="A330" s="20">
        <v>325</v>
      </c>
      <c r="B330" s="21" t="s">
        <v>102</v>
      </c>
      <c r="C330" s="21" t="s">
        <v>812</v>
      </c>
      <c r="D330" s="22">
        <v>2225990.1965999999</v>
      </c>
      <c r="E330" s="22">
        <v>1776799.4253</v>
      </c>
      <c r="F330" s="23">
        <f t="shared" si="5"/>
        <v>4002789.6218999997</v>
      </c>
      <c r="G330" s="24"/>
      <c r="H330" s="25"/>
      <c r="I330" s="25"/>
      <c r="J330" s="25"/>
      <c r="K330" s="25"/>
      <c r="L330" s="24"/>
      <c r="M330" s="24"/>
      <c r="N330" s="25"/>
      <c r="O330" s="25"/>
      <c r="P330" s="25"/>
    </row>
    <row r="331" spans="1:16" ht="18">
      <c r="A331" s="20">
        <v>326</v>
      </c>
      <c r="B331" s="21" t="s">
        <v>102</v>
      </c>
      <c r="C331" s="21" t="s">
        <v>814</v>
      </c>
      <c r="D331" s="22">
        <v>1879098.568</v>
      </c>
      <c r="E331" s="22">
        <v>1499908.3378000001</v>
      </c>
      <c r="F331" s="23">
        <f t="shared" si="5"/>
        <v>3379006.9057999998</v>
      </c>
      <c r="G331" s="24"/>
      <c r="H331" s="25"/>
      <c r="I331" s="25"/>
      <c r="J331" s="25"/>
      <c r="K331" s="25"/>
      <c r="L331" s="24"/>
      <c r="M331" s="24"/>
      <c r="N331" s="25"/>
      <c r="O331" s="25"/>
      <c r="P331" s="25"/>
    </row>
    <row r="332" spans="1:16" ht="18">
      <c r="A332" s="20">
        <v>327</v>
      </c>
      <c r="B332" s="21" t="s">
        <v>102</v>
      </c>
      <c r="C332" s="21" t="s">
        <v>816</v>
      </c>
      <c r="D332" s="22">
        <v>2582761.0189</v>
      </c>
      <c r="E332" s="22">
        <v>2061576.1476</v>
      </c>
      <c r="F332" s="23">
        <f t="shared" si="5"/>
        <v>4644337.1665000003</v>
      </c>
      <c r="G332" s="24"/>
      <c r="H332" s="25"/>
      <c r="I332" s="25"/>
      <c r="J332" s="25"/>
      <c r="K332" s="25"/>
      <c r="L332" s="24"/>
      <c r="M332" s="24"/>
      <c r="N332" s="25"/>
      <c r="O332" s="25"/>
      <c r="P332" s="25"/>
    </row>
    <row r="333" spans="1:16" ht="18">
      <c r="A333" s="20">
        <v>328</v>
      </c>
      <c r="B333" s="21" t="s">
        <v>102</v>
      </c>
      <c r="C333" s="21" t="s">
        <v>818</v>
      </c>
      <c r="D333" s="22">
        <v>2904944.9509000001</v>
      </c>
      <c r="E333" s="22">
        <v>2318745.3957000002</v>
      </c>
      <c r="F333" s="23">
        <f t="shared" si="5"/>
        <v>5223690.3465999998</v>
      </c>
      <c r="G333" s="24"/>
      <c r="H333" s="25"/>
      <c r="I333" s="25"/>
      <c r="J333" s="25"/>
      <c r="K333" s="25"/>
      <c r="L333" s="24"/>
      <c r="M333" s="24"/>
      <c r="N333" s="25"/>
      <c r="O333" s="25"/>
      <c r="P333" s="25"/>
    </row>
    <row r="334" spans="1:16" ht="18">
      <c r="A334" s="20">
        <v>329</v>
      </c>
      <c r="B334" s="21" t="s">
        <v>102</v>
      </c>
      <c r="C334" s="21" t="s">
        <v>820</v>
      </c>
      <c r="D334" s="22">
        <v>2129044.9208999998</v>
      </c>
      <c r="E334" s="22">
        <v>1699417.0943</v>
      </c>
      <c r="F334" s="23">
        <f t="shared" si="5"/>
        <v>3828462.0151999998</v>
      </c>
      <c r="G334" s="24"/>
      <c r="H334" s="25"/>
      <c r="I334" s="25"/>
      <c r="J334" s="25"/>
      <c r="K334" s="25"/>
      <c r="L334" s="24"/>
      <c r="M334" s="24"/>
      <c r="N334" s="25"/>
      <c r="O334" s="25"/>
      <c r="P334" s="25"/>
    </row>
    <row r="335" spans="1:16" ht="18">
      <c r="A335" s="20">
        <v>330</v>
      </c>
      <c r="B335" s="21" t="s">
        <v>102</v>
      </c>
      <c r="C335" s="21" t="s">
        <v>822</v>
      </c>
      <c r="D335" s="22">
        <v>2252933.1107000001</v>
      </c>
      <c r="E335" s="22">
        <v>1798305.4294</v>
      </c>
      <c r="F335" s="23">
        <f t="shared" si="5"/>
        <v>4051238.5400999999</v>
      </c>
      <c r="G335" s="24"/>
      <c r="H335" s="25"/>
      <c r="I335" s="25"/>
      <c r="J335" s="25"/>
      <c r="K335" s="25"/>
      <c r="L335" s="24"/>
      <c r="M335" s="24"/>
      <c r="N335" s="25"/>
      <c r="O335" s="25"/>
      <c r="P335" s="25"/>
    </row>
    <row r="336" spans="1:16" ht="18">
      <c r="A336" s="20">
        <v>331</v>
      </c>
      <c r="B336" s="21" t="s">
        <v>102</v>
      </c>
      <c r="C336" s="21" t="s">
        <v>824</v>
      </c>
      <c r="D336" s="22">
        <v>2349769.8492999999</v>
      </c>
      <c r="E336" s="22">
        <v>1875601.1254</v>
      </c>
      <c r="F336" s="23">
        <f t="shared" si="5"/>
        <v>4225370.9747000001</v>
      </c>
      <c r="G336" s="24"/>
      <c r="H336" s="25"/>
      <c r="I336" s="25"/>
      <c r="J336" s="25"/>
      <c r="K336" s="25"/>
      <c r="L336" s="24"/>
      <c r="M336" s="24"/>
      <c r="N336" s="25"/>
      <c r="O336" s="25"/>
      <c r="P336" s="25"/>
    </row>
    <row r="337" spans="1:16" ht="18">
      <c r="A337" s="20">
        <v>332</v>
      </c>
      <c r="B337" s="21" t="s">
        <v>102</v>
      </c>
      <c r="C337" s="21" t="s">
        <v>826</v>
      </c>
      <c r="D337" s="22">
        <v>2427656.7102999999</v>
      </c>
      <c r="E337" s="22">
        <v>1937770.9094</v>
      </c>
      <c r="F337" s="23">
        <f t="shared" si="5"/>
        <v>4365427.6196999997</v>
      </c>
      <c r="G337" s="24"/>
      <c r="H337" s="25"/>
      <c r="I337" s="25"/>
      <c r="J337" s="25"/>
      <c r="K337" s="25"/>
      <c r="L337" s="24"/>
      <c r="M337" s="24"/>
      <c r="N337" s="25"/>
      <c r="O337" s="25"/>
      <c r="P337" s="25"/>
    </row>
    <row r="338" spans="1:16" ht="18">
      <c r="A338" s="20">
        <v>333</v>
      </c>
      <c r="B338" s="21" t="s">
        <v>102</v>
      </c>
      <c r="C338" s="21" t="s">
        <v>828</v>
      </c>
      <c r="D338" s="22">
        <v>2448647.8939</v>
      </c>
      <c r="E338" s="22">
        <v>1954526.2046999999</v>
      </c>
      <c r="F338" s="23">
        <f t="shared" si="5"/>
        <v>4403174.0986000001</v>
      </c>
      <c r="G338" s="24"/>
      <c r="H338" s="25"/>
      <c r="I338" s="25"/>
      <c r="J338" s="25"/>
      <c r="K338" s="25"/>
      <c r="L338" s="24"/>
      <c r="M338" s="24"/>
      <c r="N338" s="25"/>
      <c r="O338" s="25"/>
      <c r="P338" s="25"/>
    </row>
    <row r="339" spans="1:16" ht="18">
      <c r="A339" s="20">
        <v>334</v>
      </c>
      <c r="B339" s="21" t="s">
        <v>102</v>
      </c>
      <c r="C339" s="21" t="s">
        <v>830</v>
      </c>
      <c r="D339" s="22">
        <v>2293892.0957999998</v>
      </c>
      <c r="E339" s="22">
        <v>1830999.1499000001</v>
      </c>
      <c r="F339" s="23">
        <f t="shared" si="5"/>
        <v>4124891.2456999999</v>
      </c>
      <c r="G339" s="24"/>
      <c r="H339" s="25"/>
      <c r="I339" s="25"/>
      <c r="J339" s="25"/>
      <c r="K339" s="25"/>
      <c r="L339" s="24"/>
      <c r="M339" s="24"/>
      <c r="N339" s="25"/>
      <c r="O339" s="25"/>
      <c r="P339" s="25"/>
    </row>
    <row r="340" spans="1:16" ht="18">
      <c r="A340" s="20">
        <v>335</v>
      </c>
      <c r="B340" s="21" t="s">
        <v>102</v>
      </c>
      <c r="C340" s="21" t="s">
        <v>832</v>
      </c>
      <c r="D340" s="22">
        <v>2104093.4424999999</v>
      </c>
      <c r="E340" s="22">
        <v>1679500.6668</v>
      </c>
      <c r="F340" s="23">
        <f t="shared" si="5"/>
        <v>3783594.1092999997</v>
      </c>
      <c r="G340" s="24"/>
      <c r="H340" s="25"/>
      <c r="I340" s="25"/>
      <c r="J340" s="25"/>
      <c r="K340" s="25"/>
      <c r="L340" s="24"/>
      <c r="M340" s="24"/>
      <c r="N340" s="25"/>
      <c r="O340" s="25"/>
      <c r="P340" s="25"/>
    </row>
    <row r="341" spans="1:16" ht="18">
      <c r="A341" s="20">
        <v>336</v>
      </c>
      <c r="B341" s="21" t="s">
        <v>102</v>
      </c>
      <c r="C341" s="21" t="s">
        <v>834</v>
      </c>
      <c r="D341" s="22">
        <v>2582182.3947999999</v>
      </c>
      <c r="E341" s="22">
        <v>2061114.2862</v>
      </c>
      <c r="F341" s="23">
        <f t="shared" si="5"/>
        <v>4643296.6809999999</v>
      </c>
      <c r="G341" s="24"/>
      <c r="H341" s="25"/>
      <c r="I341" s="25"/>
      <c r="J341" s="25"/>
      <c r="K341" s="25"/>
      <c r="L341" s="24"/>
      <c r="M341" s="24"/>
      <c r="N341" s="25"/>
      <c r="O341" s="25"/>
      <c r="P341" s="25"/>
    </row>
    <row r="342" spans="1:16" ht="18">
      <c r="A342" s="20">
        <v>337</v>
      </c>
      <c r="B342" s="21" t="s">
        <v>102</v>
      </c>
      <c r="C342" s="21" t="s">
        <v>836</v>
      </c>
      <c r="D342" s="22">
        <v>1909545.7172000001</v>
      </c>
      <c r="E342" s="22">
        <v>1524211.4445</v>
      </c>
      <c r="F342" s="23">
        <f t="shared" si="5"/>
        <v>3433757.1617000001</v>
      </c>
      <c r="G342" s="24"/>
      <c r="H342" s="25"/>
      <c r="I342" s="25"/>
      <c r="J342" s="25"/>
      <c r="K342" s="25"/>
      <c r="L342" s="24"/>
      <c r="M342" s="24"/>
      <c r="N342" s="25"/>
      <c r="O342" s="25"/>
      <c r="P342" s="25"/>
    </row>
    <row r="343" spans="1:16" ht="18">
      <c r="A343" s="20">
        <v>338</v>
      </c>
      <c r="B343" s="21" t="s">
        <v>102</v>
      </c>
      <c r="C343" s="21" t="s">
        <v>838</v>
      </c>
      <c r="D343" s="22">
        <v>2396707.9005999998</v>
      </c>
      <c r="E343" s="22">
        <v>1913067.3742</v>
      </c>
      <c r="F343" s="23">
        <f t="shared" si="5"/>
        <v>4309775.2747999998</v>
      </c>
      <c r="G343" s="24"/>
      <c r="H343" s="25"/>
      <c r="I343" s="25"/>
      <c r="J343" s="25"/>
      <c r="K343" s="25"/>
      <c r="L343" s="24"/>
      <c r="M343" s="24"/>
      <c r="N343" s="25"/>
      <c r="O343" s="25"/>
      <c r="P343" s="25"/>
    </row>
    <row r="344" spans="1:16" ht="18">
      <c r="A344" s="20">
        <v>339</v>
      </c>
      <c r="B344" s="21" t="s">
        <v>102</v>
      </c>
      <c r="C344" s="21" t="s">
        <v>840</v>
      </c>
      <c r="D344" s="22">
        <v>2179793.6885000002</v>
      </c>
      <c r="E344" s="22">
        <v>1739925.081</v>
      </c>
      <c r="F344" s="23">
        <f t="shared" si="5"/>
        <v>3919718.7695000004</v>
      </c>
      <c r="G344" s="24"/>
      <c r="H344" s="25"/>
      <c r="I344" s="25"/>
      <c r="J344" s="25"/>
      <c r="K344" s="25"/>
      <c r="L344" s="24"/>
      <c r="M344" s="24"/>
      <c r="N344" s="25"/>
      <c r="O344" s="25"/>
      <c r="P344" s="25"/>
    </row>
    <row r="345" spans="1:16" ht="18">
      <c r="A345" s="20">
        <v>340</v>
      </c>
      <c r="B345" s="21" t="s">
        <v>102</v>
      </c>
      <c r="C345" s="21" t="s">
        <v>842</v>
      </c>
      <c r="D345" s="22">
        <v>2019850.5597999999</v>
      </c>
      <c r="E345" s="22">
        <v>1612257.4661000001</v>
      </c>
      <c r="F345" s="23">
        <f t="shared" si="5"/>
        <v>3632108.0258999998</v>
      </c>
      <c r="G345" s="24"/>
      <c r="H345" s="25"/>
      <c r="I345" s="25"/>
      <c r="J345" s="25"/>
      <c r="K345" s="25"/>
      <c r="L345" s="24"/>
      <c r="M345" s="24"/>
      <c r="N345" s="25"/>
      <c r="O345" s="25"/>
      <c r="P345" s="25"/>
    </row>
    <row r="346" spans="1:16" ht="18">
      <c r="A346" s="20">
        <v>341</v>
      </c>
      <c r="B346" s="21" t="s">
        <v>103</v>
      </c>
      <c r="C346" s="21" t="s">
        <v>847</v>
      </c>
      <c r="D346" s="22">
        <v>3781742.5740999999</v>
      </c>
      <c r="E346" s="22">
        <v>3018610.7928999998</v>
      </c>
      <c r="F346" s="23">
        <f t="shared" si="5"/>
        <v>6800353.3669999996</v>
      </c>
      <c r="G346" s="24"/>
      <c r="H346" s="25"/>
      <c r="I346" s="25"/>
      <c r="J346" s="25"/>
      <c r="K346" s="25"/>
      <c r="L346" s="24"/>
      <c r="M346" s="24"/>
      <c r="N346" s="25"/>
      <c r="O346" s="25"/>
      <c r="P346" s="25"/>
    </row>
    <row r="347" spans="1:16" ht="18">
      <c r="A347" s="20">
        <v>342</v>
      </c>
      <c r="B347" s="21" t="s">
        <v>103</v>
      </c>
      <c r="C347" s="21" t="s">
        <v>849</v>
      </c>
      <c r="D347" s="22">
        <v>3845375.4585000002</v>
      </c>
      <c r="E347" s="22">
        <v>3069402.9629000002</v>
      </c>
      <c r="F347" s="23">
        <f t="shared" si="5"/>
        <v>6914778.4214000003</v>
      </c>
      <c r="G347" s="24"/>
      <c r="H347" s="25"/>
      <c r="I347" s="25"/>
      <c r="J347" s="25"/>
      <c r="K347" s="25"/>
      <c r="L347" s="24"/>
      <c r="M347" s="24"/>
      <c r="N347" s="25"/>
      <c r="O347" s="25"/>
      <c r="P347" s="25"/>
    </row>
    <row r="348" spans="1:16" ht="18">
      <c r="A348" s="20">
        <v>343</v>
      </c>
      <c r="B348" s="21" t="s">
        <v>103</v>
      </c>
      <c r="C348" s="21" t="s">
        <v>851</v>
      </c>
      <c r="D348" s="22">
        <v>3182355.2755999998</v>
      </c>
      <c r="E348" s="22">
        <v>2540176.0679000001</v>
      </c>
      <c r="F348" s="23">
        <f t="shared" si="5"/>
        <v>5722531.3434999995</v>
      </c>
      <c r="G348" s="24"/>
      <c r="H348" s="25"/>
      <c r="I348" s="25"/>
      <c r="J348" s="25"/>
      <c r="K348" s="25"/>
      <c r="L348" s="24"/>
      <c r="M348" s="24"/>
      <c r="N348" s="25"/>
      <c r="O348" s="25"/>
      <c r="P348" s="25"/>
    </row>
    <row r="349" spans="1:16" ht="18">
      <c r="A349" s="20">
        <v>344</v>
      </c>
      <c r="B349" s="21" t="s">
        <v>103</v>
      </c>
      <c r="C349" s="21" t="s">
        <v>853</v>
      </c>
      <c r="D349" s="22">
        <v>2450368.0353000001</v>
      </c>
      <c r="E349" s="22">
        <v>1955899.2324000001</v>
      </c>
      <c r="F349" s="23">
        <f t="shared" si="5"/>
        <v>4406267.2676999997</v>
      </c>
      <c r="G349" s="24"/>
      <c r="H349" s="25"/>
      <c r="I349" s="25"/>
      <c r="J349" s="25"/>
      <c r="K349" s="25"/>
      <c r="L349" s="24"/>
      <c r="M349" s="24"/>
      <c r="N349" s="25"/>
      <c r="O349" s="25"/>
      <c r="P349" s="25"/>
    </row>
    <row r="350" spans="1:16" ht="18">
      <c r="A350" s="20">
        <v>345</v>
      </c>
      <c r="B350" s="21" t="s">
        <v>103</v>
      </c>
      <c r="C350" s="21" t="s">
        <v>855</v>
      </c>
      <c r="D350" s="22">
        <v>4028294.4315999998</v>
      </c>
      <c r="E350" s="22">
        <v>3215410.0417999998</v>
      </c>
      <c r="F350" s="23">
        <f t="shared" si="5"/>
        <v>7243704.4733999996</v>
      </c>
      <c r="G350" s="24"/>
      <c r="H350" s="25"/>
      <c r="I350" s="25"/>
      <c r="J350" s="25"/>
      <c r="K350" s="25"/>
      <c r="L350" s="24"/>
      <c r="M350" s="24"/>
      <c r="N350" s="25"/>
      <c r="O350" s="25"/>
      <c r="P350" s="25"/>
    </row>
    <row r="351" spans="1:16" ht="18">
      <c r="A351" s="20">
        <v>346</v>
      </c>
      <c r="B351" s="21" t="s">
        <v>103</v>
      </c>
      <c r="C351" s="21" t="s">
        <v>857</v>
      </c>
      <c r="D351" s="22">
        <v>2698593.8969000001</v>
      </c>
      <c r="E351" s="22">
        <v>2154034.682</v>
      </c>
      <c r="F351" s="23">
        <f t="shared" si="5"/>
        <v>4852628.5789000001</v>
      </c>
      <c r="G351" s="24"/>
      <c r="H351" s="25"/>
      <c r="I351" s="25"/>
      <c r="J351" s="25"/>
      <c r="K351" s="25"/>
      <c r="L351" s="24"/>
      <c r="M351" s="24"/>
      <c r="N351" s="25"/>
      <c r="O351" s="25"/>
      <c r="P351" s="25"/>
    </row>
    <row r="352" spans="1:16" ht="18">
      <c r="A352" s="20">
        <v>347</v>
      </c>
      <c r="B352" s="21" t="s">
        <v>103</v>
      </c>
      <c r="C352" s="21" t="s">
        <v>859</v>
      </c>
      <c r="D352" s="22">
        <v>2353168.5702999998</v>
      </c>
      <c r="E352" s="22">
        <v>1878314.0059</v>
      </c>
      <c r="F352" s="23">
        <f t="shared" si="5"/>
        <v>4231482.5762</v>
      </c>
      <c r="G352" s="24"/>
      <c r="H352" s="25"/>
      <c r="I352" s="25"/>
      <c r="J352" s="25"/>
      <c r="K352" s="25"/>
      <c r="L352" s="24"/>
      <c r="M352" s="24"/>
      <c r="N352" s="25"/>
      <c r="O352" s="25"/>
      <c r="P352" s="25"/>
    </row>
    <row r="353" spans="1:16" ht="18">
      <c r="A353" s="20">
        <v>348</v>
      </c>
      <c r="B353" s="21" t="s">
        <v>103</v>
      </c>
      <c r="C353" s="21" t="s">
        <v>861</v>
      </c>
      <c r="D353" s="22">
        <v>3135442.8317</v>
      </c>
      <c r="E353" s="22">
        <v>2502730.2590000001</v>
      </c>
      <c r="F353" s="23">
        <f t="shared" si="5"/>
        <v>5638173.0907000005</v>
      </c>
      <c r="G353" s="24"/>
      <c r="H353" s="25"/>
      <c r="I353" s="25"/>
      <c r="J353" s="25"/>
      <c r="K353" s="25"/>
      <c r="L353" s="24"/>
      <c r="M353" s="24"/>
      <c r="N353" s="25"/>
      <c r="O353" s="25"/>
      <c r="P353" s="25"/>
    </row>
    <row r="354" spans="1:16" ht="18">
      <c r="A354" s="20">
        <v>349</v>
      </c>
      <c r="B354" s="21" t="s">
        <v>103</v>
      </c>
      <c r="C354" s="21" t="s">
        <v>863</v>
      </c>
      <c r="D354" s="22">
        <v>3458719.5992000001</v>
      </c>
      <c r="E354" s="22">
        <v>2760771.8154000002</v>
      </c>
      <c r="F354" s="23">
        <f t="shared" si="5"/>
        <v>6219491.4145999998</v>
      </c>
      <c r="G354" s="24"/>
      <c r="H354" s="25"/>
      <c r="I354" s="25"/>
      <c r="J354" s="25"/>
      <c r="K354" s="25"/>
      <c r="L354" s="24"/>
      <c r="M354" s="24"/>
      <c r="N354" s="25"/>
      <c r="O354" s="25"/>
      <c r="P354" s="25"/>
    </row>
    <row r="355" spans="1:16" ht="18">
      <c r="A355" s="20">
        <v>350</v>
      </c>
      <c r="B355" s="21" t="s">
        <v>103</v>
      </c>
      <c r="C355" s="21" t="s">
        <v>865</v>
      </c>
      <c r="D355" s="22">
        <v>3267455.4933000002</v>
      </c>
      <c r="E355" s="22">
        <v>2608103.5989000001</v>
      </c>
      <c r="F355" s="23">
        <f t="shared" si="5"/>
        <v>5875559.0921999998</v>
      </c>
      <c r="G355" s="24"/>
      <c r="H355" s="25"/>
      <c r="I355" s="25"/>
      <c r="J355" s="25"/>
      <c r="K355" s="25"/>
      <c r="L355" s="24"/>
      <c r="M355" s="24"/>
      <c r="N355" s="25"/>
      <c r="O355" s="25"/>
      <c r="P355" s="25"/>
    </row>
    <row r="356" spans="1:16" ht="18">
      <c r="A356" s="20">
        <v>351</v>
      </c>
      <c r="B356" s="21" t="s">
        <v>103</v>
      </c>
      <c r="C356" s="21" t="s">
        <v>867</v>
      </c>
      <c r="D356" s="22">
        <v>3488519.8604000001</v>
      </c>
      <c r="E356" s="22">
        <v>2784558.5720000002</v>
      </c>
      <c r="F356" s="23">
        <f t="shared" si="5"/>
        <v>6273078.4324000003</v>
      </c>
      <c r="G356" s="24"/>
      <c r="H356" s="25"/>
      <c r="I356" s="25"/>
      <c r="J356" s="25"/>
      <c r="K356" s="25"/>
      <c r="L356" s="24"/>
      <c r="M356" s="24"/>
      <c r="N356" s="25"/>
      <c r="O356" s="25"/>
      <c r="P356" s="25"/>
    </row>
    <row r="357" spans="1:16" ht="18">
      <c r="A357" s="20">
        <v>352</v>
      </c>
      <c r="B357" s="21" t="s">
        <v>103</v>
      </c>
      <c r="C357" s="21" t="s">
        <v>869</v>
      </c>
      <c r="D357" s="22">
        <v>3014688.3879999998</v>
      </c>
      <c r="E357" s="22">
        <v>2406343.2999</v>
      </c>
      <c r="F357" s="23">
        <f t="shared" si="5"/>
        <v>5421031.6878999993</v>
      </c>
      <c r="G357" s="24"/>
      <c r="H357" s="25"/>
      <c r="I357" s="25"/>
      <c r="J357" s="25"/>
      <c r="K357" s="25"/>
      <c r="L357" s="24"/>
      <c r="M357" s="24"/>
      <c r="N357" s="25"/>
      <c r="O357" s="25"/>
      <c r="P357" s="25"/>
    </row>
    <row r="358" spans="1:16" ht="18">
      <c r="A358" s="20">
        <v>353</v>
      </c>
      <c r="B358" s="21" t="s">
        <v>103</v>
      </c>
      <c r="C358" s="21" t="s">
        <v>871</v>
      </c>
      <c r="D358" s="22">
        <v>2611828.6387</v>
      </c>
      <c r="E358" s="22">
        <v>2084778.1052000001</v>
      </c>
      <c r="F358" s="23">
        <f t="shared" si="5"/>
        <v>4696606.7439000001</v>
      </c>
      <c r="G358" s="24"/>
      <c r="H358" s="25"/>
      <c r="I358" s="25"/>
      <c r="J358" s="25"/>
      <c r="K358" s="25"/>
      <c r="L358" s="24"/>
      <c r="M358" s="24"/>
      <c r="N358" s="25"/>
      <c r="O358" s="25"/>
      <c r="P358" s="25"/>
    </row>
    <row r="359" spans="1:16" ht="18">
      <c r="A359" s="20">
        <v>354</v>
      </c>
      <c r="B359" s="21" t="s">
        <v>103</v>
      </c>
      <c r="C359" s="21" t="s">
        <v>873</v>
      </c>
      <c r="D359" s="22">
        <v>2689326.2152999998</v>
      </c>
      <c r="E359" s="22">
        <v>2146637.16</v>
      </c>
      <c r="F359" s="23">
        <f t="shared" si="5"/>
        <v>4835963.3752999995</v>
      </c>
      <c r="G359" s="24"/>
      <c r="H359" s="25"/>
      <c r="I359" s="25"/>
      <c r="J359" s="25"/>
      <c r="K359" s="25"/>
      <c r="L359" s="24"/>
      <c r="M359" s="24"/>
      <c r="N359" s="25"/>
      <c r="O359" s="25"/>
      <c r="P359" s="25"/>
    </row>
    <row r="360" spans="1:16" ht="18">
      <c r="A360" s="20">
        <v>355</v>
      </c>
      <c r="B360" s="21" t="s">
        <v>103</v>
      </c>
      <c r="C360" s="21" t="s">
        <v>875</v>
      </c>
      <c r="D360" s="22">
        <v>3113158.3629000001</v>
      </c>
      <c r="E360" s="22">
        <v>2484942.6554</v>
      </c>
      <c r="F360" s="23">
        <f t="shared" si="5"/>
        <v>5598101.0183000006</v>
      </c>
      <c r="G360" s="24"/>
      <c r="H360" s="25"/>
      <c r="I360" s="25"/>
      <c r="J360" s="25"/>
      <c r="K360" s="25"/>
      <c r="L360" s="24"/>
      <c r="M360" s="24"/>
      <c r="N360" s="25"/>
      <c r="O360" s="25"/>
      <c r="P360" s="25"/>
    </row>
    <row r="361" spans="1:16" ht="18">
      <c r="A361" s="20">
        <v>356</v>
      </c>
      <c r="B361" s="21" t="s">
        <v>103</v>
      </c>
      <c r="C361" s="21" t="s">
        <v>877</v>
      </c>
      <c r="D361" s="22">
        <v>2414670.0841999999</v>
      </c>
      <c r="E361" s="22">
        <v>1927404.9025999999</v>
      </c>
      <c r="F361" s="23">
        <f t="shared" si="5"/>
        <v>4342074.9868000001</v>
      </c>
      <c r="G361" s="24"/>
      <c r="H361" s="25"/>
      <c r="I361" s="25"/>
      <c r="J361" s="25"/>
      <c r="K361" s="25"/>
      <c r="L361" s="24"/>
      <c r="M361" s="24"/>
      <c r="N361" s="25"/>
      <c r="O361" s="25"/>
      <c r="P361" s="25"/>
    </row>
    <row r="362" spans="1:16" ht="18">
      <c r="A362" s="20">
        <v>357</v>
      </c>
      <c r="B362" s="21" t="s">
        <v>103</v>
      </c>
      <c r="C362" s="21" t="s">
        <v>879</v>
      </c>
      <c r="D362" s="22">
        <v>3359827.5896000001</v>
      </c>
      <c r="E362" s="22">
        <v>2681835.5891</v>
      </c>
      <c r="F362" s="23">
        <f t="shared" si="5"/>
        <v>6041663.1787</v>
      </c>
      <c r="G362" s="24"/>
      <c r="H362" s="25"/>
      <c r="I362" s="25"/>
      <c r="J362" s="25"/>
      <c r="K362" s="25"/>
      <c r="L362" s="24"/>
      <c r="M362" s="24"/>
      <c r="N362" s="25"/>
      <c r="O362" s="25"/>
      <c r="P362" s="25"/>
    </row>
    <row r="363" spans="1:16" ht="18">
      <c r="A363" s="20">
        <v>358</v>
      </c>
      <c r="B363" s="21" t="s">
        <v>103</v>
      </c>
      <c r="C363" s="21" t="s">
        <v>881</v>
      </c>
      <c r="D363" s="22">
        <v>2259867.4731999999</v>
      </c>
      <c r="E363" s="22">
        <v>1803840.4813000001</v>
      </c>
      <c r="F363" s="23">
        <f t="shared" si="5"/>
        <v>4063707.9545</v>
      </c>
      <c r="G363" s="24"/>
      <c r="H363" s="25"/>
      <c r="I363" s="25"/>
      <c r="J363" s="25"/>
      <c r="K363" s="25"/>
      <c r="L363" s="24"/>
      <c r="M363" s="24"/>
      <c r="N363" s="25"/>
      <c r="O363" s="25"/>
      <c r="P363" s="25"/>
    </row>
    <row r="364" spans="1:16" ht="18">
      <c r="A364" s="20">
        <v>359</v>
      </c>
      <c r="B364" s="21" t="s">
        <v>103</v>
      </c>
      <c r="C364" s="21" t="s">
        <v>883</v>
      </c>
      <c r="D364" s="22">
        <v>2981892.2485000002</v>
      </c>
      <c r="E364" s="22">
        <v>2380165.2143999999</v>
      </c>
      <c r="F364" s="23">
        <f t="shared" si="5"/>
        <v>5362057.4628999997</v>
      </c>
      <c r="G364" s="24"/>
      <c r="H364" s="25"/>
      <c r="I364" s="25"/>
      <c r="J364" s="25"/>
      <c r="K364" s="25"/>
      <c r="L364" s="24"/>
      <c r="M364" s="24"/>
      <c r="N364" s="25"/>
      <c r="O364" s="25"/>
      <c r="P364" s="25"/>
    </row>
    <row r="365" spans="1:16" ht="18">
      <c r="A365" s="20">
        <v>360</v>
      </c>
      <c r="B365" s="21" t="s">
        <v>103</v>
      </c>
      <c r="C365" s="21" t="s">
        <v>885</v>
      </c>
      <c r="D365" s="22">
        <v>2500099.1680999999</v>
      </c>
      <c r="E365" s="22">
        <v>1995594.9365000001</v>
      </c>
      <c r="F365" s="23">
        <f t="shared" si="5"/>
        <v>4495694.1046000002</v>
      </c>
      <c r="G365" s="24"/>
      <c r="H365" s="25"/>
      <c r="I365" s="25"/>
      <c r="J365" s="25"/>
      <c r="K365" s="25"/>
      <c r="L365" s="24"/>
      <c r="M365" s="24"/>
      <c r="N365" s="25"/>
      <c r="O365" s="25"/>
      <c r="P365" s="25"/>
    </row>
    <row r="366" spans="1:16" ht="18">
      <c r="A366" s="20">
        <v>361</v>
      </c>
      <c r="B366" s="21" t="s">
        <v>103</v>
      </c>
      <c r="C366" s="21" t="s">
        <v>887</v>
      </c>
      <c r="D366" s="22">
        <v>3186714.4103999999</v>
      </c>
      <c r="E366" s="22">
        <v>2543655.5567999999</v>
      </c>
      <c r="F366" s="23">
        <f t="shared" si="5"/>
        <v>5730369.9671999998</v>
      </c>
      <c r="G366" s="24"/>
      <c r="H366" s="25"/>
      <c r="I366" s="25"/>
      <c r="J366" s="25"/>
      <c r="K366" s="25"/>
      <c r="L366" s="24"/>
      <c r="M366" s="24"/>
      <c r="N366" s="25"/>
      <c r="O366" s="25"/>
      <c r="P366" s="25"/>
    </row>
    <row r="367" spans="1:16" ht="18">
      <c r="A367" s="20">
        <v>362</v>
      </c>
      <c r="B367" s="21" t="s">
        <v>103</v>
      </c>
      <c r="C367" s="21" t="s">
        <v>889</v>
      </c>
      <c r="D367" s="22">
        <v>3565290.9656000002</v>
      </c>
      <c r="E367" s="22">
        <v>2845837.7527000001</v>
      </c>
      <c r="F367" s="23">
        <f t="shared" si="5"/>
        <v>6411128.7182999998</v>
      </c>
      <c r="G367" s="24"/>
      <c r="H367" s="25"/>
      <c r="I367" s="25"/>
      <c r="J367" s="25"/>
      <c r="K367" s="25"/>
      <c r="L367" s="24"/>
      <c r="M367" s="24"/>
      <c r="N367" s="25"/>
      <c r="O367" s="25"/>
      <c r="P367" s="25"/>
    </row>
    <row r="368" spans="1:16" ht="18">
      <c r="A368" s="20">
        <v>363</v>
      </c>
      <c r="B368" s="21" t="s">
        <v>103</v>
      </c>
      <c r="C368" s="21" t="s">
        <v>891</v>
      </c>
      <c r="D368" s="22">
        <v>3640470.1080999998</v>
      </c>
      <c r="E368" s="22">
        <v>2905846.2187999999</v>
      </c>
      <c r="F368" s="23">
        <f t="shared" si="5"/>
        <v>6546316.3268999998</v>
      </c>
      <c r="G368" s="24"/>
      <c r="H368" s="25"/>
      <c r="I368" s="25"/>
      <c r="J368" s="25"/>
      <c r="K368" s="25"/>
      <c r="L368" s="24"/>
      <c r="M368" s="24"/>
      <c r="N368" s="25"/>
      <c r="O368" s="25"/>
      <c r="P368" s="25"/>
    </row>
    <row r="369" spans="1:16" ht="18">
      <c r="A369" s="20">
        <v>364</v>
      </c>
      <c r="B369" s="21" t="s">
        <v>104</v>
      </c>
      <c r="C369" s="21" t="s">
        <v>895</v>
      </c>
      <c r="D369" s="22">
        <v>2336162.9169000001</v>
      </c>
      <c r="E369" s="22">
        <v>1864739.9861000001</v>
      </c>
      <c r="F369" s="23">
        <f t="shared" si="5"/>
        <v>4200902.9029999999</v>
      </c>
      <c r="G369" s="24"/>
      <c r="H369" s="25"/>
      <c r="I369" s="25"/>
      <c r="J369" s="25"/>
      <c r="K369" s="25"/>
      <c r="L369" s="24"/>
      <c r="M369" s="24"/>
      <c r="N369" s="25"/>
      <c r="O369" s="25"/>
      <c r="P369" s="25"/>
    </row>
    <row r="370" spans="1:16" ht="18">
      <c r="A370" s="20">
        <v>365</v>
      </c>
      <c r="B370" s="21" t="s">
        <v>104</v>
      </c>
      <c r="C370" s="21" t="s">
        <v>897</v>
      </c>
      <c r="D370" s="22">
        <v>2392844.7820000001</v>
      </c>
      <c r="E370" s="22">
        <v>1909983.8085</v>
      </c>
      <c r="F370" s="23">
        <f t="shared" si="5"/>
        <v>4302828.5904999999</v>
      </c>
      <c r="G370" s="24"/>
      <c r="H370" s="25"/>
      <c r="I370" s="25"/>
      <c r="J370" s="25"/>
      <c r="K370" s="25"/>
      <c r="L370" s="24"/>
      <c r="M370" s="24"/>
      <c r="N370" s="25"/>
      <c r="O370" s="25"/>
      <c r="P370" s="25"/>
    </row>
    <row r="371" spans="1:16" ht="18">
      <c r="A371" s="20">
        <v>366</v>
      </c>
      <c r="B371" s="21" t="s">
        <v>104</v>
      </c>
      <c r="C371" s="21" t="s">
        <v>898</v>
      </c>
      <c r="D371" s="22">
        <v>2181803.0136000002</v>
      </c>
      <c r="E371" s="22">
        <v>1741528.9369000001</v>
      </c>
      <c r="F371" s="23">
        <f t="shared" si="5"/>
        <v>3923331.9505000003</v>
      </c>
      <c r="G371" s="24"/>
      <c r="H371" s="25"/>
      <c r="I371" s="25"/>
      <c r="J371" s="25"/>
      <c r="K371" s="25"/>
      <c r="L371" s="24"/>
      <c r="M371" s="24"/>
      <c r="N371" s="25"/>
      <c r="O371" s="25"/>
      <c r="P371" s="25"/>
    </row>
    <row r="372" spans="1:16" ht="18">
      <c r="A372" s="20">
        <v>367</v>
      </c>
      <c r="B372" s="21" t="s">
        <v>104</v>
      </c>
      <c r="C372" s="21" t="s">
        <v>900</v>
      </c>
      <c r="D372" s="22">
        <v>2366954.6370999999</v>
      </c>
      <c r="E372" s="22">
        <v>1889318.1314999999</v>
      </c>
      <c r="F372" s="23">
        <f t="shared" si="5"/>
        <v>4256272.7686000001</v>
      </c>
      <c r="G372" s="24"/>
      <c r="H372" s="25"/>
      <c r="I372" s="25"/>
      <c r="J372" s="25"/>
      <c r="K372" s="25"/>
      <c r="L372" s="24"/>
      <c r="M372" s="24"/>
      <c r="N372" s="25"/>
      <c r="O372" s="25"/>
      <c r="P372" s="25"/>
    </row>
    <row r="373" spans="1:16" ht="18">
      <c r="A373" s="20">
        <v>368</v>
      </c>
      <c r="B373" s="21" t="s">
        <v>104</v>
      </c>
      <c r="C373" s="21" t="s">
        <v>902</v>
      </c>
      <c r="D373" s="22">
        <v>2868826.9383</v>
      </c>
      <c r="E373" s="22">
        <v>2289915.7700999998</v>
      </c>
      <c r="F373" s="23">
        <f t="shared" si="5"/>
        <v>5158742.7083999999</v>
      </c>
      <c r="G373" s="24"/>
      <c r="H373" s="25"/>
      <c r="I373" s="25"/>
      <c r="J373" s="25"/>
      <c r="K373" s="25"/>
      <c r="L373" s="24"/>
      <c r="M373" s="24"/>
      <c r="N373" s="25"/>
      <c r="O373" s="25"/>
      <c r="P373" s="25"/>
    </row>
    <row r="374" spans="1:16" ht="18">
      <c r="A374" s="20">
        <v>369</v>
      </c>
      <c r="B374" s="21" t="s">
        <v>104</v>
      </c>
      <c r="C374" s="21" t="s">
        <v>904</v>
      </c>
      <c r="D374" s="22">
        <v>2285608.5340999998</v>
      </c>
      <c r="E374" s="22">
        <v>1824387.1586</v>
      </c>
      <c r="F374" s="23">
        <f t="shared" si="5"/>
        <v>4109995.6926999995</v>
      </c>
      <c r="G374" s="24"/>
      <c r="H374" s="25"/>
      <c r="I374" s="25"/>
      <c r="J374" s="25"/>
      <c r="K374" s="25"/>
      <c r="L374" s="24"/>
      <c r="M374" s="24"/>
      <c r="N374" s="25"/>
      <c r="O374" s="25"/>
      <c r="P374" s="25"/>
    </row>
    <row r="375" spans="1:16" ht="18">
      <c r="A375" s="20">
        <v>370</v>
      </c>
      <c r="B375" s="21" t="s">
        <v>104</v>
      </c>
      <c r="C375" s="21" t="s">
        <v>906</v>
      </c>
      <c r="D375" s="22">
        <v>3689220.7785</v>
      </c>
      <c r="E375" s="22">
        <v>2944759.3116000001</v>
      </c>
      <c r="F375" s="23">
        <f t="shared" si="5"/>
        <v>6633980.0900999997</v>
      </c>
      <c r="G375" s="24"/>
      <c r="H375" s="25"/>
      <c r="I375" s="25"/>
      <c r="J375" s="25"/>
      <c r="K375" s="25"/>
      <c r="L375" s="24"/>
      <c r="M375" s="24"/>
      <c r="N375" s="25"/>
      <c r="O375" s="25"/>
      <c r="P375" s="25"/>
    </row>
    <row r="376" spans="1:16" ht="18">
      <c r="A376" s="20">
        <v>371</v>
      </c>
      <c r="B376" s="21" t="s">
        <v>104</v>
      </c>
      <c r="C376" s="21" t="s">
        <v>908</v>
      </c>
      <c r="D376" s="22">
        <v>2513524.3569</v>
      </c>
      <c r="E376" s="22">
        <v>2006311.0068999999</v>
      </c>
      <c r="F376" s="23">
        <f t="shared" si="5"/>
        <v>4519835.3638000004</v>
      </c>
      <c r="G376" s="24"/>
      <c r="H376" s="25"/>
      <c r="I376" s="25"/>
      <c r="J376" s="25"/>
      <c r="K376" s="25"/>
      <c r="L376" s="24"/>
      <c r="M376" s="24"/>
      <c r="N376" s="25"/>
      <c r="O376" s="25"/>
      <c r="P376" s="25"/>
    </row>
    <row r="377" spans="1:16" ht="18">
      <c r="A377" s="20">
        <v>372</v>
      </c>
      <c r="B377" s="21" t="s">
        <v>104</v>
      </c>
      <c r="C377" s="21" t="s">
        <v>910</v>
      </c>
      <c r="D377" s="22">
        <v>2701941.1154999998</v>
      </c>
      <c r="E377" s="22">
        <v>2156706.4528999999</v>
      </c>
      <c r="F377" s="23">
        <f t="shared" si="5"/>
        <v>4858647.5683999993</v>
      </c>
      <c r="G377" s="24"/>
      <c r="H377" s="25"/>
      <c r="I377" s="25"/>
      <c r="J377" s="25"/>
      <c r="K377" s="25"/>
      <c r="L377" s="24"/>
      <c r="M377" s="24"/>
      <c r="N377" s="25"/>
      <c r="O377" s="25"/>
      <c r="P377" s="25"/>
    </row>
    <row r="378" spans="1:16" ht="18">
      <c r="A378" s="20">
        <v>373</v>
      </c>
      <c r="B378" s="21" t="s">
        <v>104</v>
      </c>
      <c r="C378" s="21" t="s">
        <v>912</v>
      </c>
      <c r="D378" s="22">
        <v>2720864.7455000002</v>
      </c>
      <c r="E378" s="22">
        <v>2171811.4139</v>
      </c>
      <c r="F378" s="23">
        <f t="shared" si="5"/>
        <v>4892676.1594000002</v>
      </c>
      <c r="G378" s="24"/>
      <c r="H378" s="25"/>
      <c r="I378" s="25"/>
      <c r="J378" s="25"/>
      <c r="K378" s="25"/>
      <c r="L378" s="24"/>
      <c r="M378" s="24"/>
      <c r="N378" s="25"/>
      <c r="O378" s="25"/>
      <c r="P378" s="25"/>
    </row>
    <row r="379" spans="1:16" ht="18">
      <c r="A379" s="20">
        <v>374</v>
      </c>
      <c r="B379" s="21" t="s">
        <v>104</v>
      </c>
      <c r="C379" s="21" t="s">
        <v>913</v>
      </c>
      <c r="D379" s="22">
        <v>2521865.5803</v>
      </c>
      <c r="E379" s="22">
        <v>2012969.0241</v>
      </c>
      <c r="F379" s="23">
        <f t="shared" si="5"/>
        <v>4534834.6043999996</v>
      </c>
      <c r="G379" s="24"/>
      <c r="H379" s="25"/>
      <c r="I379" s="25"/>
      <c r="J379" s="25"/>
      <c r="K379" s="25"/>
      <c r="L379" s="24"/>
      <c r="M379" s="24"/>
      <c r="N379" s="25"/>
      <c r="O379" s="25"/>
      <c r="P379" s="25"/>
    </row>
    <row r="380" spans="1:16" ht="18">
      <c r="A380" s="20">
        <v>375</v>
      </c>
      <c r="B380" s="21" t="s">
        <v>104</v>
      </c>
      <c r="C380" s="21" t="s">
        <v>915</v>
      </c>
      <c r="D380" s="22">
        <v>2470631.1343999999</v>
      </c>
      <c r="E380" s="22">
        <v>1972073.3659999999</v>
      </c>
      <c r="F380" s="23">
        <f t="shared" si="5"/>
        <v>4442704.5003999993</v>
      </c>
      <c r="G380" s="24"/>
      <c r="H380" s="25"/>
      <c r="I380" s="25"/>
      <c r="J380" s="25"/>
      <c r="K380" s="25"/>
      <c r="L380" s="24"/>
      <c r="M380" s="24"/>
      <c r="N380" s="25"/>
      <c r="O380" s="25"/>
      <c r="P380" s="25"/>
    </row>
    <row r="381" spans="1:16" ht="18">
      <c r="A381" s="20">
        <v>376</v>
      </c>
      <c r="B381" s="21" t="s">
        <v>104</v>
      </c>
      <c r="C381" s="21" t="s">
        <v>917</v>
      </c>
      <c r="D381" s="22">
        <v>2581460.2294000001</v>
      </c>
      <c r="E381" s="22">
        <v>2060537.8492000001</v>
      </c>
      <c r="F381" s="23">
        <f t="shared" si="5"/>
        <v>4641998.0786000006</v>
      </c>
      <c r="G381" s="24"/>
      <c r="H381" s="25"/>
      <c r="I381" s="25"/>
      <c r="J381" s="25"/>
      <c r="K381" s="25"/>
      <c r="L381" s="24"/>
      <c r="M381" s="24"/>
      <c r="N381" s="25"/>
      <c r="O381" s="25"/>
      <c r="P381" s="25"/>
    </row>
    <row r="382" spans="1:16" ht="18">
      <c r="A382" s="20">
        <v>377</v>
      </c>
      <c r="B382" s="21" t="s">
        <v>104</v>
      </c>
      <c r="C382" s="21" t="s">
        <v>919</v>
      </c>
      <c r="D382" s="22">
        <v>2302674.1085999999</v>
      </c>
      <c r="E382" s="22">
        <v>1838009.0079000001</v>
      </c>
      <c r="F382" s="23">
        <f t="shared" si="5"/>
        <v>4140683.1165</v>
      </c>
      <c r="G382" s="24"/>
      <c r="H382" s="25"/>
      <c r="I382" s="25"/>
      <c r="J382" s="25"/>
      <c r="K382" s="25"/>
      <c r="L382" s="24"/>
      <c r="M382" s="24"/>
      <c r="N382" s="25"/>
      <c r="O382" s="25"/>
      <c r="P382" s="25"/>
    </row>
    <row r="383" spans="1:16" ht="18">
      <c r="A383" s="20">
        <v>378</v>
      </c>
      <c r="B383" s="21" t="s">
        <v>104</v>
      </c>
      <c r="C383" s="21" t="s">
        <v>921</v>
      </c>
      <c r="D383" s="22">
        <v>2290658.1981000002</v>
      </c>
      <c r="E383" s="22">
        <v>1828417.8322999999</v>
      </c>
      <c r="F383" s="23">
        <f t="shared" si="5"/>
        <v>4119076.0304</v>
      </c>
      <c r="G383" s="24"/>
      <c r="H383" s="25"/>
      <c r="I383" s="25"/>
      <c r="J383" s="25"/>
      <c r="K383" s="25"/>
      <c r="L383" s="24"/>
      <c r="M383" s="24"/>
      <c r="N383" s="25"/>
      <c r="O383" s="25"/>
      <c r="P383" s="25"/>
    </row>
    <row r="384" spans="1:16" ht="18">
      <c r="A384" s="20">
        <v>379</v>
      </c>
      <c r="B384" s="21" t="s">
        <v>104</v>
      </c>
      <c r="C384" s="21" t="s">
        <v>923</v>
      </c>
      <c r="D384" s="22">
        <v>2475676.6392999999</v>
      </c>
      <c r="E384" s="22">
        <v>1976100.7198999999</v>
      </c>
      <c r="F384" s="23">
        <f t="shared" si="5"/>
        <v>4451777.3591999998</v>
      </c>
      <c r="G384" s="24"/>
      <c r="H384" s="25"/>
      <c r="I384" s="25"/>
      <c r="J384" s="25"/>
      <c r="K384" s="25"/>
      <c r="L384" s="24"/>
      <c r="M384" s="24"/>
      <c r="N384" s="25"/>
      <c r="O384" s="25"/>
      <c r="P384" s="25"/>
    </row>
    <row r="385" spans="1:16" ht="18">
      <c r="A385" s="20">
        <v>380</v>
      </c>
      <c r="B385" s="21" t="s">
        <v>104</v>
      </c>
      <c r="C385" s="21" t="s">
        <v>925</v>
      </c>
      <c r="D385" s="22">
        <v>2827051.102</v>
      </c>
      <c r="E385" s="22">
        <v>2256570.0337999999</v>
      </c>
      <c r="F385" s="23">
        <f t="shared" si="5"/>
        <v>5083621.1358000003</v>
      </c>
      <c r="G385" s="24"/>
      <c r="H385" s="25"/>
      <c r="I385" s="25"/>
      <c r="J385" s="25"/>
      <c r="K385" s="25"/>
      <c r="L385" s="24"/>
      <c r="M385" s="24"/>
      <c r="N385" s="25"/>
      <c r="O385" s="25"/>
      <c r="P385" s="25"/>
    </row>
    <row r="386" spans="1:16" ht="18">
      <c r="A386" s="20">
        <v>381</v>
      </c>
      <c r="B386" s="21" t="s">
        <v>104</v>
      </c>
      <c r="C386" s="21" t="s">
        <v>927</v>
      </c>
      <c r="D386" s="22">
        <v>3398883.4509000001</v>
      </c>
      <c r="E386" s="22">
        <v>2713010.2241000002</v>
      </c>
      <c r="F386" s="23">
        <f t="shared" si="5"/>
        <v>6111893.6750000007</v>
      </c>
      <c r="G386" s="24"/>
      <c r="H386" s="25"/>
      <c r="I386" s="25"/>
      <c r="J386" s="25"/>
      <c r="K386" s="25"/>
      <c r="L386" s="24"/>
      <c r="M386" s="24"/>
      <c r="N386" s="25"/>
      <c r="O386" s="25"/>
      <c r="P386" s="25"/>
    </row>
    <row r="387" spans="1:16" ht="18">
      <c r="A387" s="20">
        <v>382</v>
      </c>
      <c r="B387" s="21" t="s">
        <v>104</v>
      </c>
      <c r="C387" s="21" t="s">
        <v>930</v>
      </c>
      <c r="D387" s="22">
        <v>2336816.3352999999</v>
      </c>
      <c r="E387" s="22">
        <v>1865261.5488</v>
      </c>
      <c r="F387" s="23">
        <f t="shared" si="5"/>
        <v>4202077.8840999994</v>
      </c>
      <c r="G387" s="24"/>
      <c r="H387" s="25"/>
      <c r="I387" s="25"/>
      <c r="J387" s="25"/>
      <c r="K387" s="25"/>
      <c r="L387" s="24"/>
      <c r="M387" s="24"/>
      <c r="N387" s="25"/>
      <c r="O387" s="25"/>
      <c r="P387" s="25"/>
    </row>
    <row r="388" spans="1:16" ht="18">
      <c r="A388" s="20">
        <v>383</v>
      </c>
      <c r="B388" s="21" t="s">
        <v>104</v>
      </c>
      <c r="C388" s="21" t="s">
        <v>932</v>
      </c>
      <c r="D388" s="22">
        <v>2251678.1749</v>
      </c>
      <c r="E388" s="22">
        <v>1797303.7316999999</v>
      </c>
      <c r="F388" s="23">
        <f t="shared" si="5"/>
        <v>4048981.9065999999</v>
      </c>
      <c r="G388" s="24"/>
      <c r="H388" s="25"/>
      <c r="I388" s="25"/>
      <c r="J388" s="25"/>
      <c r="K388" s="25"/>
      <c r="L388" s="24"/>
      <c r="M388" s="24"/>
      <c r="N388" s="25"/>
      <c r="O388" s="25"/>
      <c r="P388" s="25"/>
    </row>
    <row r="389" spans="1:16" ht="36">
      <c r="A389" s="20">
        <v>384</v>
      </c>
      <c r="B389" s="21" t="s">
        <v>104</v>
      </c>
      <c r="C389" s="21" t="s">
        <v>934</v>
      </c>
      <c r="D389" s="22">
        <v>3280718.3672000002</v>
      </c>
      <c r="E389" s="22">
        <v>2618690.1085000001</v>
      </c>
      <c r="F389" s="23">
        <f t="shared" si="5"/>
        <v>5899408.4757000003</v>
      </c>
      <c r="G389" s="24"/>
      <c r="H389" s="25"/>
      <c r="I389" s="25"/>
      <c r="J389" s="25"/>
      <c r="K389" s="25"/>
      <c r="L389" s="24"/>
      <c r="M389" s="24"/>
      <c r="N389" s="25"/>
      <c r="O389" s="25"/>
      <c r="P389" s="25"/>
    </row>
    <row r="390" spans="1:16" ht="18">
      <c r="A390" s="20">
        <v>385</v>
      </c>
      <c r="B390" s="21" t="s">
        <v>104</v>
      </c>
      <c r="C390" s="21" t="s">
        <v>936</v>
      </c>
      <c r="D390" s="22">
        <v>2183445.5359999998</v>
      </c>
      <c r="E390" s="22">
        <v>1742840.0086999999</v>
      </c>
      <c r="F390" s="23">
        <f t="shared" si="5"/>
        <v>3926285.5446999995</v>
      </c>
      <c r="G390" s="24"/>
      <c r="H390" s="25"/>
      <c r="I390" s="25"/>
      <c r="J390" s="25"/>
      <c r="K390" s="25"/>
      <c r="L390" s="24"/>
      <c r="M390" s="24"/>
      <c r="N390" s="25"/>
      <c r="O390" s="25"/>
      <c r="P390" s="25"/>
    </row>
    <row r="391" spans="1:16" ht="18">
      <c r="A391" s="20">
        <v>386</v>
      </c>
      <c r="B391" s="21" t="s">
        <v>104</v>
      </c>
      <c r="C391" s="21" t="s">
        <v>938</v>
      </c>
      <c r="D391" s="22">
        <v>2203543.8169</v>
      </c>
      <c r="E391" s="22">
        <v>1758882.5833000001</v>
      </c>
      <c r="F391" s="23">
        <f t="shared" ref="F391:F454" si="6">D391+E391</f>
        <v>3962426.4002</v>
      </c>
      <c r="G391" s="24"/>
      <c r="H391" s="25"/>
      <c r="I391" s="25"/>
      <c r="J391" s="25"/>
      <c r="K391" s="25"/>
      <c r="L391" s="24"/>
      <c r="M391" s="24"/>
      <c r="N391" s="25"/>
      <c r="O391" s="25"/>
      <c r="P391" s="25"/>
    </row>
    <row r="392" spans="1:16" ht="18">
      <c r="A392" s="20">
        <v>387</v>
      </c>
      <c r="B392" s="21" t="s">
        <v>104</v>
      </c>
      <c r="C392" s="21" t="s">
        <v>940</v>
      </c>
      <c r="D392" s="22">
        <v>2842836.6573000001</v>
      </c>
      <c r="E392" s="22">
        <v>2269170.1636999999</v>
      </c>
      <c r="F392" s="23">
        <f t="shared" si="6"/>
        <v>5112006.8210000005</v>
      </c>
      <c r="G392" s="24"/>
      <c r="H392" s="25"/>
      <c r="I392" s="25"/>
      <c r="J392" s="25"/>
      <c r="K392" s="25"/>
      <c r="L392" s="24"/>
      <c r="M392" s="24"/>
      <c r="N392" s="25"/>
      <c r="O392" s="25"/>
      <c r="P392" s="25"/>
    </row>
    <row r="393" spans="1:16" ht="18">
      <c r="A393" s="20">
        <v>388</v>
      </c>
      <c r="B393" s="21" t="s">
        <v>104</v>
      </c>
      <c r="C393" s="21" t="s">
        <v>942</v>
      </c>
      <c r="D393" s="22">
        <v>2904748.7028000001</v>
      </c>
      <c r="E393" s="22">
        <v>2318588.7492999998</v>
      </c>
      <c r="F393" s="23">
        <f t="shared" si="6"/>
        <v>5223337.4520999994</v>
      </c>
      <c r="G393" s="24"/>
      <c r="H393" s="25"/>
      <c r="I393" s="25"/>
      <c r="J393" s="25"/>
      <c r="K393" s="25"/>
      <c r="L393" s="24"/>
      <c r="M393" s="24"/>
      <c r="N393" s="25"/>
      <c r="O393" s="25"/>
      <c r="P393" s="25"/>
    </row>
    <row r="394" spans="1:16" ht="18">
      <c r="A394" s="20">
        <v>389</v>
      </c>
      <c r="B394" s="21" t="s">
        <v>104</v>
      </c>
      <c r="C394" s="21" t="s">
        <v>131</v>
      </c>
      <c r="D394" s="22">
        <v>2227418.8936000001</v>
      </c>
      <c r="E394" s="22">
        <v>1777939.8203</v>
      </c>
      <c r="F394" s="23">
        <f t="shared" si="6"/>
        <v>4005358.7138999999</v>
      </c>
      <c r="G394" s="24"/>
      <c r="H394" s="25"/>
      <c r="I394" s="25"/>
      <c r="J394" s="25"/>
      <c r="K394" s="25"/>
      <c r="L394" s="24"/>
      <c r="M394" s="24"/>
      <c r="N394" s="25"/>
      <c r="O394" s="25"/>
      <c r="P394" s="25"/>
    </row>
    <row r="395" spans="1:16" ht="18">
      <c r="A395" s="20">
        <v>390</v>
      </c>
      <c r="B395" s="21" t="s">
        <v>104</v>
      </c>
      <c r="C395" s="21" t="s">
        <v>133</v>
      </c>
      <c r="D395" s="22">
        <v>2181386.3813</v>
      </c>
      <c r="E395" s="22">
        <v>1741196.3784</v>
      </c>
      <c r="F395" s="23">
        <f t="shared" si="6"/>
        <v>3922582.7597000003</v>
      </c>
      <c r="G395" s="24"/>
      <c r="H395" s="25"/>
      <c r="I395" s="25"/>
      <c r="J395" s="25"/>
      <c r="K395" s="25"/>
      <c r="L395" s="24"/>
      <c r="M395" s="24"/>
      <c r="N395" s="25"/>
      <c r="O395" s="25"/>
      <c r="P395" s="25"/>
    </row>
    <row r="396" spans="1:16" ht="18">
      <c r="A396" s="20">
        <v>391</v>
      </c>
      <c r="B396" s="21" t="s">
        <v>104</v>
      </c>
      <c r="C396" s="21" t="s">
        <v>135</v>
      </c>
      <c r="D396" s="22">
        <v>2183361.0213000001</v>
      </c>
      <c r="E396" s="22">
        <v>1742772.5485</v>
      </c>
      <c r="F396" s="23">
        <f t="shared" si="6"/>
        <v>3926133.5698000002</v>
      </c>
      <c r="G396" s="24"/>
      <c r="H396" s="25"/>
      <c r="I396" s="25"/>
      <c r="J396" s="25"/>
      <c r="K396" s="25"/>
      <c r="L396" s="24"/>
      <c r="M396" s="24"/>
      <c r="N396" s="25"/>
      <c r="O396" s="25"/>
      <c r="P396" s="25"/>
    </row>
    <row r="397" spans="1:16" ht="18">
      <c r="A397" s="20">
        <v>392</v>
      </c>
      <c r="B397" s="21" t="s">
        <v>104</v>
      </c>
      <c r="C397" s="21" t="s">
        <v>137</v>
      </c>
      <c r="D397" s="22">
        <v>2587645.1419000002</v>
      </c>
      <c r="E397" s="22">
        <v>2065474.6854000001</v>
      </c>
      <c r="F397" s="23">
        <f t="shared" si="6"/>
        <v>4653119.8273</v>
      </c>
      <c r="G397" s="24"/>
      <c r="H397" s="25"/>
      <c r="I397" s="25"/>
      <c r="J397" s="25"/>
      <c r="K397" s="25"/>
      <c r="L397" s="24"/>
      <c r="M397" s="24"/>
      <c r="N397" s="25"/>
      <c r="O397" s="25"/>
      <c r="P397" s="25"/>
    </row>
    <row r="398" spans="1:16" ht="18">
      <c r="A398" s="20">
        <v>393</v>
      </c>
      <c r="B398" s="21" t="s">
        <v>104</v>
      </c>
      <c r="C398" s="21" t="s">
        <v>139</v>
      </c>
      <c r="D398" s="22">
        <v>2607888.2322</v>
      </c>
      <c r="E398" s="22">
        <v>2081632.8478000001</v>
      </c>
      <c r="F398" s="23">
        <f t="shared" si="6"/>
        <v>4689521.08</v>
      </c>
      <c r="G398" s="24"/>
      <c r="H398" s="25"/>
      <c r="I398" s="25"/>
      <c r="J398" s="25"/>
      <c r="K398" s="25"/>
      <c r="L398" s="24"/>
      <c r="M398" s="24"/>
      <c r="N398" s="25"/>
      <c r="O398" s="25"/>
      <c r="P398" s="25"/>
    </row>
    <row r="399" spans="1:16" ht="18">
      <c r="A399" s="20">
        <v>394</v>
      </c>
      <c r="B399" s="21" t="s">
        <v>104</v>
      </c>
      <c r="C399" s="21" t="s">
        <v>110</v>
      </c>
      <c r="D399" s="22">
        <v>4508969.6409</v>
      </c>
      <c r="E399" s="22">
        <v>3599088.0277999998</v>
      </c>
      <c r="F399" s="23">
        <f t="shared" si="6"/>
        <v>8108057.6687000003</v>
      </c>
      <c r="G399" s="24"/>
      <c r="H399" s="25"/>
      <c r="I399" s="25"/>
      <c r="J399" s="25"/>
      <c r="K399" s="25"/>
      <c r="L399" s="24"/>
      <c r="M399" s="24"/>
      <c r="N399" s="25"/>
      <c r="O399" s="25"/>
      <c r="P399" s="25"/>
    </row>
    <row r="400" spans="1:16" ht="18">
      <c r="A400" s="20">
        <v>395</v>
      </c>
      <c r="B400" s="21" t="s">
        <v>104</v>
      </c>
      <c r="C400" s="21" t="s">
        <v>142</v>
      </c>
      <c r="D400" s="22">
        <v>2258443.3341999999</v>
      </c>
      <c r="E400" s="22">
        <v>1802703.7246000001</v>
      </c>
      <c r="F400" s="23">
        <f t="shared" si="6"/>
        <v>4061147.0587999998</v>
      </c>
      <c r="G400" s="24"/>
      <c r="H400" s="25"/>
      <c r="I400" s="25"/>
      <c r="J400" s="25"/>
      <c r="K400" s="25"/>
      <c r="L400" s="24"/>
      <c r="M400" s="24"/>
      <c r="N400" s="25"/>
      <c r="O400" s="25"/>
      <c r="P400" s="25"/>
    </row>
    <row r="401" spans="1:16" ht="18">
      <c r="A401" s="20">
        <v>396</v>
      </c>
      <c r="B401" s="21" t="s">
        <v>104</v>
      </c>
      <c r="C401" s="21" t="s">
        <v>144</v>
      </c>
      <c r="D401" s="22">
        <v>2235115.9819</v>
      </c>
      <c r="E401" s="22">
        <v>1784083.6847000001</v>
      </c>
      <c r="F401" s="23">
        <f t="shared" si="6"/>
        <v>4019199.6666000001</v>
      </c>
      <c r="G401" s="24"/>
      <c r="H401" s="25"/>
      <c r="I401" s="25"/>
      <c r="J401" s="25"/>
      <c r="K401" s="25"/>
      <c r="L401" s="24"/>
      <c r="M401" s="24"/>
      <c r="N401" s="25"/>
      <c r="O401" s="25"/>
      <c r="P401" s="25"/>
    </row>
    <row r="402" spans="1:16" ht="18">
      <c r="A402" s="20">
        <v>397</v>
      </c>
      <c r="B402" s="21" t="s">
        <v>104</v>
      </c>
      <c r="C402" s="21" t="s">
        <v>146</v>
      </c>
      <c r="D402" s="22">
        <v>2675490.4389999998</v>
      </c>
      <c r="E402" s="22">
        <v>2135593.3560000001</v>
      </c>
      <c r="F402" s="23">
        <f t="shared" si="6"/>
        <v>4811083.7949999999</v>
      </c>
      <c r="G402" s="24"/>
      <c r="H402" s="25"/>
      <c r="I402" s="25"/>
      <c r="J402" s="25"/>
      <c r="K402" s="25"/>
      <c r="L402" s="24"/>
      <c r="M402" s="24"/>
      <c r="N402" s="25"/>
      <c r="O402" s="25"/>
      <c r="P402" s="25"/>
    </row>
    <row r="403" spans="1:16" ht="18">
      <c r="A403" s="20">
        <v>398</v>
      </c>
      <c r="B403" s="21" t="s">
        <v>104</v>
      </c>
      <c r="C403" s="21" t="s">
        <v>148</v>
      </c>
      <c r="D403" s="22">
        <v>2207537.4917000001</v>
      </c>
      <c r="E403" s="22">
        <v>1762070.3598</v>
      </c>
      <c r="F403" s="23">
        <f t="shared" si="6"/>
        <v>3969607.8514999999</v>
      </c>
      <c r="G403" s="24"/>
      <c r="H403" s="25"/>
      <c r="I403" s="25"/>
      <c r="J403" s="25"/>
      <c r="K403" s="25"/>
      <c r="L403" s="24"/>
      <c r="M403" s="24"/>
      <c r="N403" s="25"/>
      <c r="O403" s="25"/>
      <c r="P403" s="25"/>
    </row>
    <row r="404" spans="1:16" ht="18">
      <c r="A404" s="20">
        <v>399</v>
      </c>
      <c r="B404" s="21" t="s">
        <v>104</v>
      </c>
      <c r="C404" s="21" t="s">
        <v>150</v>
      </c>
      <c r="D404" s="22">
        <v>2794042.2437999998</v>
      </c>
      <c r="E404" s="22">
        <v>2230222.1549</v>
      </c>
      <c r="F404" s="23">
        <f t="shared" si="6"/>
        <v>5024264.3986999998</v>
      </c>
      <c r="G404" s="24"/>
      <c r="H404" s="25"/>
      <c r="I404" s="25"/>
      <c r="J404" s="25"/>
      <c r="K404" s="25"/>
      <c r="L404" s="24"/>
      <c r="M404" s="24"/>
      <c r="N404" s="25"/>
      <c r="O404" s="25"/>
      <c r="P404" s="25"/>
    </row>
    <row r="405" spans="1:16" ht="18">
      <c r="A405" s="20">
        <v>400</v>
      </c>
      <c r="B405" s="21" t="s">
        <v>104</v>
      </c>
      <c r="C405" s="21" t="s">
        <v>152</v>
      </c>
      <c r="D405" s="22">
        <v>2453617.0088999998</v>
      </c>
      <c r="E405" s="22">
        <v>1958492.5837000001</v>
      </c>
      <c r="F405" s="23">
        <f t="shared" si="6"/>
        <v>4412109.5926000001</v>
      </c>
      <c r="G405" s="24"/>
      <c r="H405" s="25"/>
      <c r="I405" s="25"/>
      <c r="J405" s="25"/>
      <c r="K405" s="25"/>
      <c r="L405" s="24"/>
      <c r="M405" s="24"/>
      <c r="N405" s="25"/>
      <c r="O405" s="25"/>
      <c r="P405" s="25"/>
    </row>
    <row r="406" spans="1:16" ht="18">
      <c r="A406" s="20">
        <v>401</v>
      </c>
      <c r="B406" s="21" t="s">
        <v>104</v>
      </c>
      <c r="C406" s="21" t="s">
        <v>154</v>
      </c>
      <c r="D406" s="22">
        <v>2551402.5592</v>
      </c>
      <c r="E406" s="22">
        <v>2036545.6272</v>
      </c>
      <c r="F406" s="23">
        <f t="shared" si="6"/>
        <v>4587948.1864</v>
      </c>
      <c r="G406" s="24"/>
      <c r="H406" s="25"/>
      <c r="I406" s="25"/>
      <c r="J406" s="25"/>
      <c r="K406" s="25"/>
      <c r="L406" s="24"/>
      <c r="M406" s="24"/>
      <c r="N406" s="25"/>
      <c r="O406" s="25"/>
      <c r="P406" s="25"/>
    </row>
    <row r="407" spans="1:16" ht="18">
      <c r="A407" s="20">
        <v>402</v>
      </c>
      <c r="B407" s="21" t="s">
        <v>104</v>
      </c>
      <c r="C407" s="21" t="s">
        <v>156</v>
      </c>
      <c r="D407" s="22">
        <v>2008600.6498</v>
      </c>
      <c r="E407" s="22">
        <v>1603277.7169000001</v>
      </c>
      <c r="F407" s="23">
        <f t="shared" si="6"/>
        <v>3611878.3667000001</v>
      </c>
      <c r="G407" s="24"/>
      <c r="H407" s="25"/>
      <c r="I407" s="25"/>
      <c r="J407" s="25"/>
      <c r="K407" s="25"/>
      <c r="L407" s="24"/>
      <c r="M407" s="24"/>
      <c r="N407" s="25"/>
      <c r="O407" s="25"/>
      <c r="P407" s="25"/>
    </row>
    <row r="408" spans="1:16" ht="18">
      <c r="A408" s="20">
        <v>403</v>
      </c>
      <c r="B408" s="21" t="s">
        <v>104</v>
      </c>
      <c r="C408" s="21" t="s">
        <v>158</v>
      </c>
      <c r="D408" s="22">
        <v>2214553.5477</v>
      </c>
      <c r="E408" s="22">
        <v>1767670.62</v>
      </c>
      <c r="F408" s="23">
        <f t="shared" si="6"/>
        <v>3982224.1677000001</v>
      </c>
      <c r="G408" s="24"/>
      <c r="H408" s="25"/>
      <c r="I408" s="25"/>
      <c r="J408" s="25"/>
      <c r="K408" s="25"/>
      <c r="L408" s="24"/>
      <c r="M408" s="24"/>
      <c r="N408" s="25"/>
      <c r="O408" s="25"/>
      <c r="P408" s="25"/>
    </row>
    <row r="409" spans="1:16" ht="18">
      <c r="A409" s="20">
        <v>404</v>
      </c>
      <c r="B409" s="21" t="s">
        <v>104</v>
      </c>
      <c r="C409" s="21" t="s">
        <v>160</v>
      </c>
      <c r="D409" s="22">
        <v>2730623.1723000002</v>
      </c>
      <c r="E409" s="22">
        <v>2179600.6518000001</v>
      </c>
      <c r="F409" s="23">
        <f t="shared" si="6"/>
        <v>4910223.8241000008</v>
      </c>
      <c r="G409" s="24"/>
      <c r="H409" s="25"/>
      <c r="I409" s="25"/>
      <c r="J409" s="25"/>
      <c r="K409" s="25"/>
      <c r="L409" s="24"/>
      <c r="M409" s="24"/>
      <c r="N409" s="25"/>
      <c r="O409" s="25"/>
      <c r="P409" s="25"/>
    </row>
    <row r="410" spans="1:16" ht="18">
      <c r="A410" s="20">
        <v>405</v>
      </c>
      <c r="B410" s="21" t="s">
        <v>104</v>
      </c>
      <c r="C410" s="21" t="s">
        <v>162</v>
      </c>
      <c r="D410" s="22">
        <v>3192567.3026999999</v>
      </c>
      <c r="E410" s="22">
        <v>2548327.3724000002</v>
      </c>
      <c r="F410" s="23">
        <f t="shared" si="6"/>
        <v>5740894.6751000006</v>
      </c>
      <c r="G410" s="24"/>
      <c r="H410" s="25"/>
      <c r="I410" s="25"/>
      <c r="J410" s="25"/>
      <c r="K410" s="25"/>
      <c r="L410" s="24"/>
      <c r="M410" s="24"/>
      <c r="N410" s="25"/>
      <c r="O410" s="25"/>
      <c r="P410" s="25"/>
    </row>
    <row r="411" spans="1:16" ht="18">
      <c r="A411" s="20">
        <v>406</v>
      </c>
      <c r="B411" s="21" t="s">
        <v>104</v>
      </c>
      <c r="C411" s="21" t="s">
        <v>164</v>
      </c>
      <c r="D411" s="22">
        <v>2083475.7163</v>
      </c>
      <c r="E411" s="22">
        <v>1663043.4676000001</v>
      </c>
      <c r="F411" s="23">
        <f t="shared" si="6"/>
        <v>3746519.1839000001</v>
      </c>
      <c r="G411" s="24"/>
      <c r="H411" s="25"/>
      <c r="I411" s="25"/>
      <c r="J411" s="25"/>
      <c r="K411" s="25"/>
      <c r="L411" s="24"/>
      <c r="M411" s="24"/>
      <c r="N411" s="25"/>
      <c r="O411" s="25"/>
      <c r="P411" s="25"/>
    </row>
    <row r="412" spans="1:16" ht="18">
      <c r="A412" s="20">
        <v>407</v>
      </c>
      <c r="B412" s="21" t="s">
        <v>104</v>
      </c>
      <c r="C412" s="21" t="s">
        <v>167</v>
      </c>
      <c r="D412" s="22">
        <v>2449877.415</v>
      </c>
      <c r="E412" s="22">
        <v>1955507.6162</v>
      </c>
      <c r="F412" s="23">
        <f t="shared" si="6"/>
        <v>4405385.0312000001</v>
      </c>
      <c r="G412" s="24"/>
      <c r="H412" s="25"/>
      <c r="I412" s="25"/>
      <c r="J412" s="25"/>
      <c r="K412" s="25"/>
      <c r="L412" s="24"/>
      <c r="M412" s="24"/>
      <c r="N412" s="25"/>
      <c r="O412" s="25"/>
      <c r="P412" s="25"/>
    </row>
    <row r="413" spans="1:16" ht="18">
      <c r="A413" s="20">
        <v>408</v>
      </c>
      <c r="B413" s="21" t="s">
        <v>105</v>
      </c>
      <c r="C413" s="21" t="s">
        <v>170</v>
      </c>
      <c r="D413" s="22">
        <v>2489433.9558999999</v>
      </c>
      <c r="E413" s="22">
        <v>1987081.8968</v>
      </c>
      <c r="F413" s="23">
        <f t="shared" si="6"/>
        <v>4476515.8526999997</v>
      </c>
      <c r="G413" s="24"/>
      <c r="H413" s="25"/>
      <c r="I413" s="25"/>
      <c r="J413" s="25"/>
      <c r="K413" s="25"/>
      <c r="L413" s="24"/>
      <c r="M413" s="24"/>
      <c r="N413" s="25"/>
      <c r="O413" s="25"/>
      <c r="P413" s="25"/>
    </row>
    <row r="414" spans="1:16" ht="18">
      <c r="A414" s="20">
        <v>409</v>
      </c>
      <c r="B414" s="21" t="s">
        <v>105</v>
      </c>
      <c r="C414" s="21" t="s">
        <v>172</v>
      </c>
      <c r="D414" s="22">
        <v>2565215.7442000001</v>
      </c>
      <c r="E414" s="22">
        <v>2047571.3986</v>
      </c>
      <c r="F414" s="23">
        <f t="shared" si="6"/>
        <v>4612787.1427999996</v>
      </c>
      <c r="G414" s="24"/>
      <c r="H414" s="25"/>
      <c r="I414" s="25"/>
      <c r="J414" s="25"/>
      <c r="K414" s="25"/>
      <c r="L414" s="24"/>
      <c r="M414" s="24"/>
      <c r="N414" s="25"/>
      <c r="O414" s="25"/>
      <c r="P414" s="25"/>
    </row>
    <row r="415" spans="1:16" ht="18">
      <c r="A415" s="20">
        <v>410</v>
      </c>
      <c r="B415" s="21" t="s">
        <v>105</v>
      </c>
      <c r="C415" s="21" t="s">
        <v>174</v>
      </c>
      <c r="D415" s="22">
        <v>2790712.3870999999</v>
      </c>
      <c r="E415" s="22">
        <v>2227564.2423</v>
      </c>
      <c r="F415" s="23">
        <f t="shared" si="6"/>
        <v>5018276.6294</v>
      </c>
      <c r="G415" s="24"/>
      <c r="H415" s="25"/>
      <c r="I415" s="25"/>
      <c r="J415" s="25"/>
      <c r="K415" s="25"/>
      <c r="L415" s="24"/>
      <c r="M415" s="24"/>
      <c r="N415" s="25"/>
      <c r="O415" s="25"/>
      <c r="P415" s="25"/>
    </row>
    <row r="416" spans="1:16" ht="18">
      <c r="A416" s="20">
        <v>411</v>
      </c>
      <c r="B416" s="21" t="s">
        <v>105</v>
      </c>
      <c r="C416" s="21" t="s">
        <v>176</v>
      </c>
      <c r="D416" s="22">
        <v>2616570.4076</v>
      </c>
      <c r="E416" s="22">
        <v>2088563.0151</v>
      </c>
      <c r="F416" s="23">
        <f t="shared" si="6"/>
        <v>4705133.4227</v>
      </c>
      <c r="G416" s="24"/>
      <c r="H416" s="25"/>
      <c r="I416" s="25"/>
      <c r="J416" s="25"/>
      <c r="K416" s="25"/>
      <c r="L416" s="24"/>
      <c r="M416" s="24"/>
      <c r="N416" s="25"/>
      <c r="O416" s="25"/>
      <c r="P416" s="25"/>
    </row>
    <row r="417" spans="1:16" ht="18">
      <c r="A417" s="20">
        <v>412</v>
      </c>
      <c r="B417" s="21" t="s">
        <v>105</v>
      </c>
      <c r="C417" s="21" t="s">
        <v>178</v>
      </c>
      <c r="D417" s="22">
        <v>2447064.2582</v>
      </c>
      <c r="E417" s="22">
        <v>1953262.1366999999</v>
      </c>
      <c r="F417" s="23">
        <f t="shared" si="6"/>
        <v>4400326.3948999997</v>
      </c>
      <c r="G417" s="24"/>
      <c r="H417" s="25"/>
      <c r="I417" s="25"/>
      <c r="J417" s="25"/>
      <c r="K417" s="25"/>
      <c r="L417" s="24"/>
      <c r="M417" s="24"/>
      <c r="N417" s="25"/>
      <c r="O417" s="25"/>
      <c r="P417" s="25"/>
    </row>
    <row r="418" spans="1:16" ht="18">
      <c r="A418" s="20">
        <v>413</v>
      </c>
      <c r="B418" s="21" t="s">
        <v>105</v>
      </c>
      <c r="C418" s="21" t="s">
        <v>180</v>
      </c>
      <c r="D418" s="22">
        <v>2288946.5224000001</v>
      </c>
      <c r="E418" s="22">
        <v>1827051.5619999999</v>
      </c>
      <c r="F418" s="23">
        <f t="shared" si="6"/>
        <v>4115998.0844000001</v>
      </c>
      <c r="G418" s="24"/>
      <c r="H418" s="25"/>
      <c r="I418" s="25"/>
      <c r="J418" s="25"/>
      <c r="K418" s="25"/>
      <c r="L418" s="24"/>
      <c r="M418" s="24"/>
      <c r="N418" s="25"/>
      <c r="O418" s="25"/>
      <c r="P418" s="25"/>
    </row>
    <row r="419" spans="1:16" ht="18">
      <c r="A419" s="20">
        <v>414</v>
      </c>
      <c r="B419" s="21" t="s">
        <v>105</v>
      </c>
      <c r="C419" s="21" t="s">
        <v>182</v>
      </c>
      <c r="D419" s="22">
        <v>2296437.1741999998</v>
      </c>
      <c r="E419" s="22">
        <v>1833030.6473999999</v>
      </c>
      <c r="F419" s="23">
        <f t="shared" si="6"/>
        <v>4129467.8215999994</v>
      </c>
      <c r="G419" s="24"/>
      <c r="H419" s="25"/>
      <c r="I419" s="25"/>
      <c r="J419" s="25"/>
      <c r="K419" s="25"/>
      <c r="L419" s="24"/>
      <c r="M419" s="24"/>
      <c r="N419" s="25"/>
      <c r="O419" s="25"/>
      <c r="P419" s="25"/>
    </row>
    <row r="420" spans="1:16" ht="18">
      <c r="A420" s="20">
        <v>415</v>
      </c>
      <c r="B420" s="21" t="s">
        <v>105</v>
      </c>
      <c r="C420" s="21" t="s">
        <v>184</v>
      </c>
      <c r="D420" s="22">
        <v>2458794.9567</v>
      </c>
      <c r="E420" s="22">
        <v>1962625.6543000001</v>
      </c>
      <c r="F420" s="23">
        <f t="shared" si="6"/>
        <v>4421420.6109999996</v>
      </c>
      <c r="G420" s="24"/>
      <c r="H420" s="25"/>
      <c r="I420" s="25"/>
      <c r="J420" s="25"/>
      <c r="K420" s="25"/>
      <c r="L420" s="24"/>
      <c r="M420" s="24"/>
      <c r="N420" s="25"/>
      <c r="O420" s="25"/>
      <c r="P420" s="25"/>
    </row>
    <row r="421" spans="1:16" ht="18">
      <c r="A421" s="20">
        <v>416</v>
      </c>
      <c r="B421" s="21" t="s">
        <v>105</v>
      </c>
      <c r="C421" s="21" t="s">
        <v>186</v>
      </c>
      <c r="D421" s="22">
        <v>2306232.7664999999</v>
      </c>
      <c r="E421" s="22">
        <v>1840849.5511</v>
      </c>
      <c r="F421" s="23">
        <f t="shared" si="6"/>
        <v>4147082.3175999997</v>
      </c>
      <c r="G421" s="24"/>
      <c r="H421" s="25"/>
      <c r="I421" s="25"/>
      <c r="J421" s="25"/>
      <c r="K421" s="25"/>
      <c r="L421" s="24"/>
      <c r="M421" s="24"/>
      <c r="N421" s="25"/>
      <c r="O421" s="25"/>
      <c r="P421" s="25"/>
    </row>
    <row r="422" spans="1:16" ht="18">
      <c r="A422" s="20">
        <v>417</v>
      </c>
      <c r="B422" s="21" t="s">
        <v>105</v>
      </c>
      <c r="C422" s="21" t="s">
        <v>188</v>
      </c>
      <c r="D422" s="22">
        <v>2780609.9704</v>
      </c>
      <c r="E422" s="22">
        <v>2219500.4295000001</v>
      </c>
      <c r="F422" s="23">
        <f t="shared" si="6"/>
        <v>5000110.3999000005</v>
      </c>
      <c r="G422" s="24"/>
      <c r="H422" s="25"/>
      <c r="I422" s="25"/>
      <c r="J422" s="25"/>
      <c r="K422" s="25"/>
      <c r="L422" s="24"/>
      <c r="M422" s="24"/>
      <c r="N422" s="25"/>
      <c r="O422" s="25"/>
      <c r="P422" s="25"/>
    </row>
    <row r="423" spans="1:16" ht="18">
      <c r="A423" s="20">
        <v>418</v>
      </c>
      <c r="B423" s="21" t="s">
        <v>105</v>
      </c>
      <c r="C423" s="21" t="s">
        <v>190</v>
      </c>
      <c r="D423" s="22">
        <v>2294884.9756</v>
      </c>
      <c r="E423" s="22">
        <v>1831791.6727</v>
      </c>
      <c r="F423" s="23">
        <f t="shared" si="6"/>
        <v>4126676.6483</v>
      </c>
      <c r="G423" s="24"/>
      <c r="H423" s="25"/>
      <c r="I423" s="25"/>
      <c r="J423" s="25"/>
      <c r="K423" s="25"/>
      <c r="L423" s="24"/>
      <c r="M423" s="24"/>
      <c r="N423" s="25"/>
      <c r="O423" s="25"/>
      <c r="P423" s="25"/>
    </row>
    <row r="424" spans="1:16" ht="18">
      <c r="A424" s="20">
        <v>419</v>
      </c>
      <c r="B424" s="21" t="s">
        <v>105</v>
      </c>
      <c r="C424" s="21" t="s">
        <v>192</v>
      </c>
      <c r="D424" s="22">
        <v>2548864.3361</v>
      </c>
      <c r="E424" s="22">
        <v>2034519.6015000001</v>
      </c>
      <c r="F424" s="23">
        <f t="shared" si="6"/>
        <v>4583383.9375999998</v>
      </c>
      <c r="G424" s="24"/>
      <c r="H424" s="25"/>
      <c r="I424" s="25"/>
      <c r="J424" s="25"/>
      <c r="K424" s="25"/>
      <c r="L424" s="24"/>
      <c r="M424" s="24"/>
      <c r="N424" s="25"/>
      <c r="O424" s="25"/>
      <c r="P424" s="25"/>
    </row>
    <row r="425" spans="1:16" ht="18">
      <c r="A425" s="20">
        <v>420</v>
      </c>
      <c r="B425" s="21" t="s">
        <v>105</v>
      </c>
      <c r="C425" s="21" t="s">
        <v>194</v>
      </c>
      <c r="D425" s="22">
        <v>2777684.2905000001</v>
      </c>
      <c r="E425" s="22">
        <v>2217165.1334000002</v>
      </c>
      <c r="F425" s="23">
        <f t="shared" si="6"/>
        <v>4994849.4239000008</v>
      </c>
      <c r="G425" s="24"/>
      <c r="H425" s="25"/>
      <c r="I425" s="25"/>
      <c r="J425" s="25"/>
      <c r="K425" s="25"/>
      <c r="L425" s="24"/>
      <c r="M425" s="24"/>
      <c r="N425" s="25"/>
      <c r="O425" s="25"/>
      <c r="P425" s="25"/>
    </row>
    <row r="426" spans="1:16" ht="18">
      <c r="A426" s="20">
        <v>421</v>
      </c>
      <c r="B426" s="21" t="s">
        <v>105</v>
      </c>
      <c r="C426" s="21" t="s">
        <v>196</v>
      </c>
      <c r="D426" s="22">
        <v>2771189.4917000001</v>
      </c>
      <c r="E426" s="22">
        <v>2211980.9438999998</v>
      </c>
      <c r="F426" s="23">
        <f t="shared" si="6"/>
        <v>4983170.4355999995</v>
      </c>
      <c r="G426" s="24"/>
      <c r="H426" s="25"/>
      <c r="I426" s="25"/>
      <c r="J426" s="25"/>
      <c r="K426" s="25"/>
      <c r="L426" s="24"/>
      <c r="M426" s="24"/>
      <c r="N426" s="25"/>
      <c r="O426" s="25"/>
      <c r="P426" s="25"/>
    </row>
    <row r="427" spans="1:16" ht="18">
      <c r="A427" s="20">
        <v>422</v>
      </c>
      <c r="B427" s="21" t="s">
        <v>105</v>
      </c>
      <c r="C427" s="21" t="s">
        <v>198</v>
      </c>
      <c r="D427" s="22">
        <v>2419956.1664999998</v>
      </c>
      <c r="E427" s="22">
        <v>1931624.2867000001</v>
      </c>
      <c r="F427" s="23">
        <f t="shared" si="6"/>
        <v>4351580.4531999994</v>
      </c>
      <c r="G427" s="24"/>
      <c r="H427" s="25"/>
      <c r="I427" s="25"/>
      <c r="J427" s="25"/>
      <c r="K427" s="25"/>
      <c r="L427" s="24"/>
      <c r="M427" s="24"/>
      <c r="N427" s="25"/>
      <c r="O427" s="25"/>
      <c r="P427" s="25"/>
    </row>
    <row r="428" spans="1:16" ht="18">
      <c r="A428" s="20">
        <v>423</v>
      </c>
      <c r="B428" s="21" t="s">
        <v>105</v>
      </c>
      <c r="C428" s="21" t="s">
        <v>200</v>
      </c>
      <c r="D428" s="22">
        <v>2726262.8495</v>
      </c>
      <c r="E428" s="22">
        <v>2176120.2144999998</v>
      </c>
      <c r="F428" s="23">
        <f t="shared" si="6"/>
        <v>4902383.0639999993</v>
      </c>
      <c r="G428" s="24"/>
      <c r="H428" s="25"/>
      <c r="I428" s="25"/>
      <c r="J428" s="25"/>
      <c r="K428" s="25"/>
      <c r="L428" s="24"/>
      <c r="M428" s="24"/>
      <c r="N428" s="25"/>
      <c r="O428" s="25"/>
      <c r="P428" s="25"/>
    </row>
    <row r="429" spans="1:16" ht="18">
      <c r="A429" s="20">
        <v>424</v>
      </c>
      <c r="B429" s="21" t="s">
        <v>105</v>
      </c>
      <c r="C429" s="21" t="s">
        <v>202</v>
      </c>
      <c r="D429" s="22">
        <v>2814283.4534</v>
      </c>
      <c r="E429" s="22">
        <v>2246378.8161999998</v>
      </c>
      <c r="F429" s="23">
        <f t="shared" si="6"/>
        <v>5060662.2696000002</v>
      </c>
      <c r="G429" s="24"/>
      <c r="H429" s="25"/>
      <c r="I429" s="25"/>
      <c r="J429" s="25"/>
      <c r="K429" s="25"/>
      <c r="L429" s="24"/>
      <c r="M429" s="24"/>
      <c r="N429" s="25"/>
      <c r="O429" s="25"/>
      <c r="P429" s="25"/>
    </row>
    <row r="430" spans="1:16" ht="18">
      <c r="A430" s="20">
        <v>425</v>
      </c>
      <c r="B430" s="21" t="s">
        <v>105</v>
      </c>
      <c r="C430" s="21" t="s">
        <v>204</v>
      </c>
      <c r="D430" s="22">
        <v>2694043.0076000001</v>
      </c>
      <c r="E430" s="22">
        <v>2150402.1334000002</v>
      </c>
      <c r="F430" s="23">
        <f t="shared" si="6"/>
        <v>4844445.1410000008</v>
      </c>
      <c r="G430" s="24"/>
      <c r="H430" s="25"/>
      <c r="I430" s="25"/>
      <c r="J430" s="25"/>
      <c r="K430" s="25"/>
      <c r="L430" s="24"/>
      <c r="M430" s="24"/>
      <c r="N430" s="25"/>
      <c r="O430" s="25"/>
      <c r="P430" s="25"/>
    </row>
    <row r="431" spans="1:16" ht="18">
      <c r="A431" s="20">
        <v>426</v>
      </c>
      <c r="B431" s="21" t="s">
        <v>105</v>
      </c>
      <c r="C431" s="21" t="s">
        <v>206</v>
      </c>
      <c r="D431" s="22">
        <v>2954325.4402999999</v>
      </c>
      <c r="E431" s="22">
        <v>2358161.2140000002</v>
      </c>
      <c r="F431" s="23">
        <f t="shared" si="6"/>
        <v>5312486.6543000005</v>
      </c>
      <c r="G431" s="24"/>
      <c r="H431" s="25"/>
      <c r="I431" s="25"/>
      <c r="J431" s="25"/>
      <c r="K431" s="25"/>
      <c r="L431" s="24"/>
      <c r="M431" s="24"/>
      <c r="N431" s="25"/>
      <c r="O431" s="25"/>
      <c r="P431" s="25"/>
    </row>
    <row r="432" spans="1:16" ht="18">
      <c r="A432" s="20">
        <v>427</v>
      </c>
      <c r="B432" s="21" t="s">
        <v>105</v>
      </c>
      <c r="C432" s="21" t="s">
        <v>208</v>
      </c>
      <c r="D432" s="22">
        <v>2352595.7969</v>
      </c>
      <c r="E432" s="22">
        <v>1877856.8145999999</v>
      </c>
      <c r="F432" s="23">
        <f t="shared" si="6"/>
        <v>4230452.6114999996</v>
      </c>
      <c r="G432" s="24"/>
      <c r="H432" s="25"/>
      <c r="I432" s="25"/>
      <c r="J432" s="25"/>
      <c r="K432" s="25"/>
      <c r="L432" s="24"/>
      <c r="M432" s="24"/>
      <c r="N432" s="25"/>
      <c r="O432" s="25"/>
      <c r="P432" s="25"/>
    </row>
    <row r="433" spans="1:16" ht="18">
      <c r="A433" s="20">
        <v>428</v>
      </c>
      <c r="B433" s="21" t="s">
        <v>105</v>
      </c>
      <c r="C433" s="21" t="s">
        <v>105</v>
      </c>
      <c r="D433" s="22">
        <v>3240146.1749999998</v>
      </c>
      <c r="E433" s="22">
        <v>2586305.1285000001</v>
      </c>
      <c r="F433" s="23">
        <f t="shared" si="6"/>
        <v>5826451.3035000004</v>
      </c>
      <c r="G433" s="24"/>
      <c r="H433" s="25"/>
      <c r="I433" s="25"/>
      <c r="J433" s="25"/>
      <c r="K433" s="25"/>
      <c r="L433" s="24"/>
      <c r="M433" s="24"/>
      <c r="N433" s="25"/>
      <c r="O433" s="25"/>
      <c r="P433" s="25"/>
    </row>
    <row r="434" spans="1:16" ht="18">
      <c r="A434" s="20">
        <v>429</v>
      </c>
      <c r="B434" s="21" t="s">
        <v>105</v>
      </c>
      <c r="C434" s="21" t="s">
        <v>212</v>
      </c>
      <c r="D434" s="22">
        <v>2279906.1168</v>
      </c>
      <c r="E434" s="22">
        <v>1819835.4531</v>
      </c>
      <c r="F434" s="23">
        <f t="shared" si="6"/>
        <v>4099741.5699</v>
      </c>
      <c r="G434" s="24"/>
      <c r="H434" s="25"/>
      <c r="I434" s="25"/>
      <c r="J434" s="25"/>
      <c r="K434" s="25"/>
      <c r="L434" s="24"/>
      <c r="M434" s="24"/>
      <c r="N434" s="25"/>
      <c r="O434" s="25"/>
      <c r="P434" s="25"/>
    </row>
    <row r="435" spans="1:16" ht="18">
      <c r="A435" s="20">
        <v>430</v>
      </c>
      <c r="B435" s="21" t="s">
        <v>105</v>
      </c>
      <c r="C435" s="21" t="s">
        <v>214</v>
      </c>
      <c r="D435" s="22">
        <v>2153906.9048000001</v>
      </c>
      <c r="E435" s="22">
        <v>1719262.0867999999</v>
      </c>
      <c r="F435" s="23">
        <f t="shared" si="6"/>
        <v>3873168.9916000003</v>
      </c>
      <c r="G435" s="24"/>
      <c r="H435" s="25"/>
      <c r="I435" s="25"/>
      <c r="J435" s="25"/>
      <c r="K435" s="25"/>
      <c r="L435" s="24"/>
      <c r="M435" s="24"/>
      <c r="N435" s="25"/>
      <c r="O435" s="25"/>
      <c r="P435" s="25"/>
    </row>
    <row r="436" spans="1:16" ht="18">
      <c r="A436" s="20">
        <v>431</v>
      </c>
      <c r="B436" s="21" t="s">
        <v>105</v>
      </c>
      <c r="C436" s="21" t="s">
        <v>216</v>
      </c>
      <c r="D436" s="22">
        <v>2620195.4649999999</v>
      </c>
      <c r="E436" s="22">
        <v>2091456.5586999999</v>
      </c>
      <c r="F436" s="23">
        <f t="shared" si="6"/>
        <v>4711652.0236999998</v>
      </c>
      <c r="G436" s="24"/>
      <c r="H436" s="25"/>
      <c r="I436" s="25"/>
      <c r="J436" s="25"/>
      <c r="K436" s="25"/>
      <c r="L436" s="24"/>
      <c r="M436" s="24"/>
      <c r="N436" s="25"/>
      <c r="O436" s="25"/>
      <c r="P436" s="25"/>
    </row>
    <row r="437" spans="1:16" ht="18">
      <c r="A437" s="20">
        <v>432</v>
      </c>
      <c r="B437" s="21" t="s">
        <v>105</v>
      </c>
      <c r="C437" s="21" t="s">
        <v>218</v>
      </c>
      <c r="D437" s="22">
        <v>2607409.1283999998</v>
      </c>
      <c r="E437" s="22">
        <v>2081250.4242</v>
      </c>
      <c r="F437" s="23">
        <f t="shared" si="6"/>
        <v>4688659.5526000001</v>
      </c>
      <c r="G437" s="24"/>
      <c r="H437" s="25"/>
      <c r="I437" s="25"/>
      <c r="J437" s="25"/>
      <c r="K437" s="25"/>
      <c r="L437" s="24"/>
      <c r="M437" s="24"/>
      <c r="N437" s="25"/>
      <c r="O437" s="25"/>
      <c r="P437" s="25"/>
    </row>
    <row r="438" spans="1:16" ht="18">
      <c r="A438" s="20">
        <v>433</v>
      </c>
      <c r="B438" s="21" t="s">
        <v>105</v>
      </c>
      <c r="C438" s="21" t="s">
        <v>220</v>
      </c>
      <c r="D438" s="22">
        <v>2473314.9375</v>
      </c>
      <c r="E438" s="22">
        <v>1974215.5946</v>
      </c>
      <c r="F438" s="23">
        <f t="shared" si="6"/>
        <v>4447530.5320999995</v>
      </c>
      <c r="G438" s="24"/>
      <c r="H438" s="25"/>
      <c r="I438" s="25"/>
      <c r="J438" s="25"/>
      <c r="K438" s="25"/>
      <c r="L438" s="24"/>
      <c r="M438" s="24"/>
      <c r="N438" s="25"/>
      <c r="O438" s="25"/>
      <c r="P438" s="25"/>
    </row>
    <row r="439" spans="1:16" ht="18">
      <c r="A439" s="20">
        <v>434</v>
      </c>
      <c r="B439" s="21" t="s">
        <v>105</v>
      </c>
      <c r="C439" s="21" t="s">
        <v>222</v>
      </c>
      <c r="D439" s="22">
        <v>2525260.1734000002</v>
      </c>
      <c r="E439" s="22">
        <v>2015678.6096999999</v>
      </c>
      <c r="F439" s="23">
        <f t="shared" si="6"/>
        <v>4540938.7830999997</v>
      </c>
      <c r="G439" s="24"/>
      <c r="H439" s="25"/>
      <c r="I439" s="25"/>
      <c r="J439" s="25"/>
      <c r="K439" s="25"/>
      <c r="L439" s="24"/>
      <c r="M439" s="24"/>
      <c r="N439" s="25"/>
      <c r="O439" s="25"/>
      <c r="P439" s="25"/>
    </row>
    <row r="440" spans="1:16" ht="18">
      <c r="A440" s="20">
        <v>435</v>
      </c>
      <c r="B440" s="21" t="s">
        <v>105</v>
      </c>
      <c r="C440" s="21" t="s">
        <v>224</v>
      </c>
      <c r="D440" s="22">
        <v>2127063.4657000001</v>
      </c>
      <c r="E440" s="22">
        <v>1697835.4842000001</v>
      </c>
      <c r="F440" s="23">
        <f t="shared" si="6"/>
        <v>3824898.9499000004</v>
      </c>
      <c r="G440" s="24"/>
      <c r="H440" s="25"/>
      <c r="I440" s="25"/>
      <c r="J440" s="25"/>
      <c r="K440" s="25"/>
      <c r="L440" s="24"/>
      <c r="M440" s="24"/>
      <c r="N440" s="25"/>
      <c r="O440" s="25"/>
      <c r="P440" s="25"/>
    </row>
    <row r="441" spans="1:16" ht="18">
      <c r="A441" s="20">
        <v>436</v>
      </c>
      <c r="B441" s="21" t="s">
        <v>105</v>
      </c>
      <c r="C441" s="21" t="s">
        <v>226</v>
      </c>
      <c r="D441" s="22">
        <v>2545166.0106000002</v>
      </c>
      <c r="E441" s="22">
        <v>2031567.5747</v>
      </c>
      <c r="F441" s="23">
        <f t="shared" si="6"/>
        <v>4576733.5853000004</v>
      </c>
      <c r="G441" s="24"/>
      <c r="H441" s="25"/>
      <c r="I441" s="25"/>
      <c r="J441" s="25"/>
      <c r="K441" s="25"/>
      <c r="L441" s="24"/>
      <c r="M441" s="24"/>
      <c r="N441" s="25"/>
      <c r="O441" s="25"/>
      <c r="P441" s="25"/>
    </row>
    <row r="442" spans="1:16" ht="18">
      <c r="A442" s="20">
        <v>437</v>
      </c>
      <c r="B442" s="21" t="s">
        <v>105</v>
      </c>
      <c r="C442" s="21" t="s">
        <v>228</v>
      </c>
      <c r="D442" s="22">
        <v>2295892.9328999999</v>
      </c>
      <c r="E442" s="22">
        <v>1832596.2307</v>
      </c>
      <c r="F442" s="23">
        <f t="shared" si="6"/>
        <v>4128489.1635999996</v>
      </c>
      <c r="G442" s="24"/>
      <c r="H442" s="25"/>
      <c r="I442" s="25"/>
      <c r="J442" s="25"/>
      <c r="K442" s="25"/>
      <c r="L442" s="24"/>
      <c r="M442" s="24"/>
      <c r="N442" s="25"/>
      <c r="O442" s="25"/>
      <c r="P442" s="25"/>
    </row>
    <row r="443" spans="1:16" ht="18">
      <c r="A443" s="20">
        <v>438</v>
      </c>
      <c r="B443" s="21" t="s">
        <v>105</v>
      </c>
      <c r="C443" s="21" t="s">
        <v>230</v>
      </c>
      <c r="D443" s="22">
        <v>2378746.3393000001</v>
      </c>
      <c r="E443" s="22">
        <v>1898730.3426000001</v>
      </c>
      <c r="F443" s="23">
        <f t="shared" si="6"/>
        <v>4277476.6819000002</v>
      </c>
      <c r="G443" s="24"/>
      <c r="H443" s="25"/>
      <c r="I443" s="25"/>
      <c r="J443" s="25"/>
      <c r="K443" s="25"/>
      <c r="L443" s="24"/>
      <c r="M443" s="24"/>
      <c r="N443" s="25"/>
      <c r="O443" s="25"/>
      <c r="P443" s="25"/>
    </row>
    <row r="444" spans="1:16" ht="18">
      <c r="A444" s="20">
        <v>439</v>
      </c>
      <c r="B444" s="21" t="s">
        <v>105</v>
      </c>
      <c r="C444" s="21" t="s">
        <v>232</v>
      </c>
      <c r="D444" s="22">
        <v>2552345.9901000001</v>
      </c>
      <c r="E444" s="22">
        <v>2037298.6795999999</v>
      </c>
      <c r="F444" s="23">
        <f t="shared" si="6"/>
        <v>4589644.6697000004</v>
      </c>
      <c r="G444" s="24"/>
      <c r="H444" s="25"/>
      <c r="I444" s="25"/>
      <c r="J444" s="25"/>
      <c r="K444" s="25"/>
      <c r="L444" s="24"/>
      <c r="M444" s="24"/>
      <c r="N444" s="25"/>
      <c r="O444" s="25"/>
      <c r="P444" s="25"/>
    </row>
    <row r="445" spans="1:16" ht="18">
      <c r="A445" s="20">
        <v>440</v>
      </c>
      <c r="B445" s="21" t="s">
        <v>105</v>
      </c>
      <c r="C445" s="21" t="s">
        <v>234</v>
      </c>
      <c r="D445" s="22">
        <v>2473704.0630999999</v>
      </c>
      <c r="E445" s="22">
        <v>1974526.1971</v>
      </c>
      <c r="F445" s="23">
        <f t="shared" si="6"/>
        <v>4448230.2601999994</v>
      </c>
      <c r="G445" s="24"/>
      <c r="H445" s="25"/>
      <c r="I445" s="25"/>
      <c r="J445" s="25"/>
      <c r="K445" s="25"/>
      <c r="L445" s="24"/>
      <c r="M445" s="24"/>
      <c r="N445" s="25"/>
      <c r="O445" s="25"/>
      <c r="P445" s="25"/>
    </row>
    <row r="446" spans="1:16" ht="18">
      <c r="A446" s="20">
        <v>441</v>
      </c>
      <c r="B446" s="21" t="s">
        <v>105</v>
      </c>
      <c r="C446" s="21" t="s">
        <v>236</v>
      </c>
      <c r="D446" s="22">
        <v>2424432.9435999999</v>
      </c>
      <c r="E446" s="22">
        <v>1935197.6786</v>
      </c>
      <c r="F446" s="23">
        <f t="shared" si="6"/>
        <v>4359630.6222000001</v>
      </c>
      <c r="G446" s="24"/>
      <c r="H446" s="25"/>
      <c r="I446" s="25"/>
      <c r="J446" s="25"/>
      <c r="K446" s="25"/>
      <c r="L446" s="24"/>
      <c r="M446" s="24"/>
      <c r="N446" s="25"/>
      <c r="O446" s="25"/>
      <c r="P446" s="25"/>
    </row>
    <row r="447" spans="1:16" ht="18">
      <c r="A447" s="20">
        <v>442</v>
      </c>
      <c r="B447" s="21" t="s">
        <v>106</v>
      </c>
      <c r="C447" s="21" t="s">
        <v>240</v>
      </c>
      <c r="D447" s="22">
        <v>1941155.7975999999</v>
      </c>
      <c r="E447" s="22">
        <v>1549442.8101999999</v>
      </c>
      <c r="F447" s="23">
        <f t="shared" si="6"/>
        <v>3490598.6077999999</v>
      </c>
      <c r="G447" s="24"/>
      <c r="H447" s="25"/>
      <c r="I447" s="25"/>
      <c r="J447" s="25"/>
      <c r="K447" s="25"/>
      <c r="L447" s="24"/>
      <c r="M447" s="24"/>
      <c r="N447" s="25"/>
      <c r="O447" s="25"/>
      <c r="P447" s="25"/>
    </row>
    <row r="448" spans="1:16" ht="18">
      <c r="A448" s="20">
        <v>443</v>
      </c>
      <c r="B448" s="21" t="s">
        <v>106</v>
      </c>
      <c r="C448" s="21" t="s">
        <v>242</v>
      </c>
      <c r="D448" s="22">
        <v>3171771.7045999998</v>
      </c>
      <c r="E448" s="22">
        <v>2531728.1946999999</v>
      </c>
      <c r="F448" s="23">
        <f t="shared" si="6"/>
        <v>5703499.8992999997</v>
      </c>
      <c r="G448" s="24"/>
      <c r="H448" s="25"/>
      <c r="I448" s="25"/>
      <c r="J448" s="25"/>
      <c r="K448" s="25"/>
      <c r="L448" s="24"/>
      <c r="M448" s="24"/>
      <c r="N448" s="25"/>
      <c r="O448" s="25"/>
      <c r="P448" s="25"/>
    </row>
    <row r="449" spans="1:16" ht="18">
      <c r="A449" s="20">
        <v>444</v>
      </c>
      <c r="B449" s="21" t="s">
        <v>106</v>
      </c>
      <c r="C449" s="21" t="s">
        <v>244</v>
      </c>
      <c r="D449" s="22">
        <v>2671557.1535999998</v>
      </c>
      <c r="E449" s="22">
        <v>2132453.7828000002</v>
      </c>
      <c r="F449" s="23">
        <f t="shared" si="6"/>
        <v>4804010.9364</v>
      </c>
      <c r="G449" s="24"/>
      <c r="H449" s="25"/>
      <c r="I449" s="25"/>
      <c r="J449" s="25"/>
      <c r="K449" s="25"/>
      <c r="L449" s="24"/>
      <c r="M449" s="24"/>
      <c r="N449" s="25"/>
      <c r="O449" s="25"/>
      <c r="P449" s="25"/>
    </row>
    <row r="450" spans="1:16" ht="18">
      <c r="A450" s="20">
        <v>445</v>
      </c>
      <c r="B450" s="21" t="s">
        <v>106</v>
      </c>
      <c r="C450" s="21" t="s">
        <v>246</v>
      </c>
      <c r="D450" s="22">
        <v>2205820.3379000002</v>
      </c>
      <c r="E450" s="22">
        <v>1760699.7168000001</v>
      </c>
      <c r="F450" s="23">
        <f t="shared" si="6"/>
        <v>3966520.0547000002</v>
      </c>
      <c r="G450" s="24"/>
      <c r="H450" s="25"/>
      <c r="I450" s="25"/>
      <c r="J450" s="25"/>
      <c r="K450" s="25"/>
      <c r="L450" s="24"/>
      <c r="M450" s="24"/>
      <c r="N450" s="25"/>
      <c r="O450" s="25"/>
      <c r="P450" s="25"/>
    </row>
    <row r="451" spans="1:16" ht="18">
      <c r="A451" s="20">
        <v>446</v>
      </c>
      <c r="B451" s="21" t="s">
        <v>106</v>
      </c>
      <c r="C451" s="21" t="s">
        <v>248</v>
      </c>
      <c r="D451" s="22">
        <v>2937722.6990999999</v>
      </c>
      <c r="E451" s="22">
        <v>2344908.8012999999</v>
      </c>
      <c r="F451" s="23">
        <f t="shared" si="6"/>
        <v>5282631.5003999993</v>
      </c>
      <c r="G451" s="24"/>
      <c r="H451" s="25"/>
      <c r="I451" s="25"/>
      <c r="J451" s="25"/>
      <c r="K451" s="25"/>
      <c r="L451" s="24"/>
      <c r="M451" s="24"/>
      <c r="N451" s="25"/>
      <c r="O451" s="25"/>
      <c r="P451" s="25"/>
    </row>
    <row r="452" spans="1:16" ht="18">
      <c r="A452" s="20">
        <v>447</v>
      </c>
      <c r="B452" s="21" t="s">
        <v>106</v>
      </c>
      <c r="C452" s="21" t="s">
        <v>250</v>
      </c>
      <c r="D452" s="22">
        <v>3594126.0122000002</v>
      </c>
      <c r="E452" s="22">
        <v>2868854.0688999998</v>
      </c>
      <c r="F452" s="23">
        <f t="shared" si="6"/>
        <v>6462980.0811000001</v>
      </c>
      <c r="G452" s="24"/>
      <c r="H452" s="25"/>
      <c r="I452" s="25"/>
      <c r="J452" s="25"/>
      <c r="K452" s="25"/>
      <c r="L452" s="24"/>
      <c r="M452" s="24"/>
      <c r="N452" s="25"/>
      <c r="O452" s="25"/>
      <c r="P452" s="25"/>
    </row>
    <row r="453" spans="1:16" ht="18">
      <c r="A453" s="20">
        <v>448</v>
      </c>
      <c r="B453" s="21" t="s">
        <v>106</v>
      </c>
      <c r="C453" s="21" t="s">
        <v>252</v>
      </c>
      <c r="D453" s="22">
        <v>2448578.5913999998</v>
      </c>
      <c r="E453" s="22">
        <v>1954470.8870000001</v>
      </c>
      <c r="F453" s="23">
        <f t="shared" si="6"/>
        <v>4403049.4783999994</v>
      </c>
      <c r="G453" s="24"/>
      <c r="H453" s="25"/>
      <c r="I453" s="25"/>
      <c r="J453" s="25"/>
      <c r="K453" s="25"/>
      <c r="L453" s="24"/>
      <c r="M453" s="24"/>
      <c r="N453" s="25"/>
      <c r="O453" s="25"/>
      <c r="P453" s="25"/>
    </row>
    <row r="454" spans="1:16" ht="18">
      <c r="A454" s="20">
        <v>449</v>
      </c>
      <c r="B454" s="21" t="s">
        <v>106</v>
      </c>
      <c r="C454" s="21" t="s">
        <v>254</v>
      </c>
      <c r="D454" s="22">
        <v>2601259.1362000001</v>
      </c>
      <c r="E454" s="22">
        <v>2076341.4615</v>
      </c>
      <c r="F454" s="23">
        <f t="shared" si="6"/>
        <v>4677600.5976999998</v>
      </c>
      <c r="G454" s="24"/>
      <c r="H454" s="25"/>
      <c r="I454" s="25"/>
      <c r="J454" s="25"/>
      <c r="K454" s="25"/>
      <c r="L454" s="24"/>
      <c r="M454" s="24"/>
      <c r="N454" s="25"/>
      <c r="O454" s="25"/>
      <c r="P454" s="25"/>
    </row>
    <row r="455" spans="1:16" ht="36">
      <c r="A455" s="20">
        <v>450</v>
      </c>
      <c r="B455" s="21" t="s">
        <v>106</v>
      </c>
      <c r="C455" s="21" t="s">
        <v>256</v>
      </c>
      <c r="D455" s="22">
        <v>3231580.3966000001</v>
      </c>
      <c r="E455" s="22">
        <v>2579467.8701999998</v>
      </c>
      <c r="F455" s="23">
        <f t="shared" ref="F455:F518" si="7">D455+E455</f>
        <v>5811048.2667999994</v>
      </c>
      <c r="G455" s="24"/>
      <c r="H455" s="25"/>
      <c r="I455" s="25"/>
      <c r="J455" s="25"/>
      <c r="K455" s="25"/>
      <c r="L455" s="24"/>
      <c r="M455" s="24"/>
      <c r="N455" s="25"/>
      <c r="O455" s="25"/>
      <c r="P455" s="25"/>
    </row>
    <row r="456" spans="1:16" ht="18">
      <c r="A456" s="20">
        <v>451</v>
      </c>
      <c r="B456" s="21" t="s">
        <v>106</v>
      </c>
      <c r="C456" s="21" t="s">
        <v>258</v>
      </c>
      <c r="D456" s="22">
        <v>2250173.2220999999</v>
      </c>
      <c r="E456" s="22">
        <v>1796102.4689</v>
      </c>
      <c r="F456" s="23">
        <f t="shared" si="7"/>
        <v>4046275.6909999996</v>
      </c>
      <c r="G456" s="24"/>
      <c r="H456" s="25"/>
      <c r="I456" s="25"/>
      <c r="J456" s="25"/>
      <c r="K456" s="25"/>
      <c r="L456" s="24"/>
      <c r="M456" s="24"/>
      <c r="N456" s="25"/>
      <c r="O456" s="25"/>
      <c r="P456" s="25"/>
    </row>
    <row r="457" spans="1:16" ht="18">
      <c r="A457" s="20">
        <v>452</v>
      </c>
      <c r="B457" s="21" t="s">
        <v>106</v>
      </c>
      <c r="C457" s="21" t="s">
        <v>260</v>
      </c>
      <c r="D457" s="22">
        <v>2376770.1839000001</v>
      </c>
      <c r="E457" s="22">
        <v>1897152.9628999999</v>
      </c>
      <c r="F457" s="23">
        <f t="shared" si="7"/>
        <v>4273923.1468000002</v>
      </c>
      <c r="G457" s="24"/>
      <c r="H457" s="25"/>
      <c r="I457" s="25"/>
      <c r="J457" s="25"/>
      <c r="K457" s="25"/>
      <c r="L457" s="24"/>
      <c r="M457" s="24"/>
      <c r="N457" s="25"/>
      <c r="O457" s="25"/>
      <c r="P457" s="25"/>
    </row>
    <row r="458" spans="1:16" ht="18">
      <c r="A458" s="20">
        <v>453</v>
      </c>
      <c r="B458" s="21" t="s">
        <v>106</v>
      </c>
      <c r="C458" s="21" t="s">
        <v>262</v>
      </c>
      <c r="D458" s="22">
        <v>2622094.1357</v>
      </c>
      <c r="E458" s="22">
        <v>2092972.0896999999</v>
      </c>
      <c r="F458" s="23">
        <f t="shared" si="7"/>
        <v>4715066.2253999999</v>
      </c>
      <c r="G458" s="24"/>
      <c r="H458" s="25"/>
      <c r="I458" s="25"/>
      <c r="J458" s="25"/>
      <c r="K458" s="25"/>
      <c r="L458" s="24"/>
      <c r="M458" s="24"/>
      <c r="N458" s="25"/>
      <c r="O458" s="25"/>
      <c r="P458" s="25"/>
    </row>
    <row r="459" spans="1:16" ht="18">
      <c r="A459" s="20">
        <v>454</v>
      </c>
      <c r="B459" s="21" t="s">
        <v>106</v>
      </c>
      <c r="C459" s="21" t="s">
        <v>264</v>
      </c>
      <c r="D459" s="22">
        <v>2182155.0698000002</v>
      </c>
      <c r="E459" s="22">
        <v>1741809.9504</v>
      </c>
      <c r="F459" s="23">
        <f t="shared" si="7"/>
        <v>3923965.0202000001</v>
      </c>
      <c r="G459" s="24"/>
      <c r="H459" s="25"/>
      <c r="I459" s="25"/>
      <c r="J459" s="25"/>
      <c r="K459" s="25"/>
      <c r="L459" s="24"/>
      <c r="M459" s="24"/>
      <c r="N459" s="25"/>
      <c r="O459" s="25"/>
      <c r="P459" s="25"/>
    </row>
    <row r="460" spans="1:16" ht="18">
      <c r="A460" s="20">
        <v>455</v>
      </c>
      <c r="B460" s="21" t="s">
        <v>106</v>
      </c>
      <c r="C460" s="21" t="s">
        <v>266</v>
      </c>
      <c r="D460" s="22">
        <v>2504165.5529999998</v>
      </c>
      <c r="E460" s="22">
        <v>1998840.7505999999</v>
      </c>
      <c r="F460" s="23">
        <f t="shared" si="7"/>
        <v>4503006.3036000002</v>
      </c>
      <c r="G460" s="24"/>
      <c r="H460" s="25"/>
      <c r="I460" s="25"/>
      <c r="J460" s="25"/>
      <c r="K460" s="25"/>
      <c r="L460" s="24"/>
      <c r="M460" s="24"/>
      <c r="N460" s="25"/>
      <c r="O460" s="25"/>
      <c r="P460" s="25"/>
    </row>
    <row r="461" spans="1:16" ht="18">
      <c r="A461" s="20">
        <v>456</v>
      </c>
      <c r="B461" s="21" t="s">
        <v>106</v>
      </c>
      <c r="C461" s="21" t="s">
        <v>268</v>
      </c>
      <c r="D461" s="22">
        <v>2897082.4306000001</v>
      </c>
      <c r="E461" s="22">
        <v>2312469.4824000001</v>
      </c>
      <c r="F461" s="23">
        <f t="shared" si="7"/>
        <v>5209551.9130000006</v>
      </c>
      <c r="G461" s="24"/>
      <c r="H461" s="25"/>
      <c r="I461" s="25"/>
      <c r="J461" s="25"/>
      <c r="K461" s="25"/>
      <c r="L461" s="24"/>
      <c r="M461" s="24"/>
      <c r="N461" s="25"/>
      <c r="O461" s="25"/>
      <c r="P461" s="25"/>
    </row>
    <row r="462" spans="1:16" ht="18">
      <c r="A462" s="20">
        <v>457</v>
      </c>
      <c r="B462" s="21" t="s">
        <v>106</v>
      </c>
      <c r="C462" s="21" t="s">
        <v>270</v>
      </c>
      <c r="D462" s="22">
        <v>2321124.4531999999</v>
      </c>
      <c r="E462" s="22">
        <v>1852736.1894</v>
      </c>
      <c r="F462" s="23">
        <f t="shared" si="7"/>
        <v>4173860.6425999999</v>
      </c>
      <c r="G462" s="24"/>
      <c r="H462" s="25"/>
      <c r="I462" s="25"/>
      <c r="J462" s="25"/>
      <c r="K462" s="25"/>
      <c r="L462" s="24"/>
      <c r="M462" s="24"/>
      <c r="N462" s="25"/>
      <c r="O462" s="25"/>
      <c r="P462" s="25"/>
    </row>
    <row r="463" spans="1:16" ht="18">
      <c r="A463" s="20">
        <v>458</v>
      </c>
      <c r="B463" s="21" t="s">
        <v>106</v>
      </c>
      <c r="C463" s="21" t="s">
        <v>272</v>
      </c>
      <c r="D463" s="22">
        <v>2287395.7656999999</v>
      </c>
      <c r="E463" s="22">
        <v>1825813.7382</v>
      </c>
      <c r="F463" s="23">
        <f t="shared" si="7"/>
        <v>4113209.5038999999</v>
      </c>
      <c r="G463" s="24"/>
      <c r="H463" s="25"/>
      <c r="I463" s="25"/>
      <c r="J463" s="25"/>
      <c r="K463" s="25"/>
      <c r="L463" s="24"/>
      <c r="M463" s="24"/>
      <c r="N463" s="25"/>
      <c r="O463" s="25"/>
      <c r="P463" s="25"/>
    </row>
    <row r="464" spans="1:16" ht="18">
      <c r="A464" s="20">
        <v>459</v>
      </c>
      <c r="B464" s="21" t="s">
        <v>106</v>
      </c>
      <c r="C464" s="21" t="s">
        <v>275</v>
      </c>
      <c r="D464" s="22">
        <v>2373743.3484999998</v>
      </c>
      <c r="E464" s="22">
        <v>1894736.9238</v>
      </c>
      <c r="F464" s="23">
        <f t="shared" si="7"/>
        <v>4268480.2722999994</v>
      </c>
      <c r="G464" s="24"/>
      <c r="H464" s="25"/>
      <c r="I464" s="25"/>
      <c r="J464" s="25"/>
      <c r="K464" s="25"/>
      <c r="L464" s="24"/>
      <c r="M464" s="24"/>
      <c r="N464" s="25"/>
      <c r="O464" s="25"/>
      <c r="P464" s="25"/>
    </row>
    <row r="465" spans="1:16" ht="18">
      <c r="A465" s="20">
        <v>460</v>
      </c>
      <c r="B465" s="21" t="s">
        <v>106</v>
      </c>
      <c r="C465" s="21" t="s">
        <v>277</v>
      </c>
      <c r="D465" s="22">
        <v>2871911.8950999998</v>
      </c>
      <c r="E465" s="22">
        <v>2292378.2020999999</v>
      </c>
      <c r="F465" s="23">
        <f t="shared" si="7"/>
        <v>5164290.0971999997</v>
      </c>
      <c r="G465" s="24"/>
      <c r="H465" s="25"/>
      <c r="I465" s="25"/>
      <c r="J465" s="25"/>
      <c r="K465" s="25"/>
      <c r="L465" s="24"/>
      <c r="M465" s="24"/>
      <c r="N465" s="25"/>
      <c r="O465" s="25"/>
      <c r="P465" s="25"/>
    </row>
    <row r="466" spans="1:16" ht="18">
      <c r="A466" s="20">
        <v>461</v>
      </c>
      <c r="B466" s="21" t="s">
        <v>106</v>
      </c>
      <c r="C466" s="21" t="s">
        <v>279</v>
      </c>
      <c r="D466" s="22">
        <v>2206865.7442000001</v>
      </c>
      <c r="E466" s="22">
        <v>1761534.1666000001</v>
      </c>
      <c r="F466" s="23">
        <f t="shared" si="7"/>
        <v>3968399.9108000002</v>
      </c>
      <c r="G466" s="24"/>
      <c r="H466" s="25"/>
      <c r="I466" s="25"/>
      <c r="J466" s="25"/>
      <c r="K466" s="25"/>
      <c r="L466" s="24"/>
      <c r="M466" s="24"/>
      <c r="N466" s="25"/>
      <c r="O466" s="25"/>
      <c r="P466" s="25"/>
    </row>
    <row r="467" spans="1:16" ht="18">
      <c r="A467" s="20">
        <v>462</v>
      </c>
      <c r="B467" s="21" t="s">
        <v>106</v>
      </c>
      <c r="C467" s="21" t="s">
        <v>281</v>
      </c>
      <c r="D467" s="22">
        <v>2635986.0817999998</v>
      </c>
      <c r="E467" s="22">
        <v>2104060.7288000002</v>
      </c>
      <c r="F467" s="23">
        <f t="shared" si="7"/>
        <v>4740046.8105999995</v>
      </c>
      <c r="G467" s="24"/>
      <c r="H467" s="25"/>
      <c r="I467" s="25"/>
      <c r="J467" s="25"/>
      <c r="K467" s="25"/>
      <c r="L467" s="24"/>
      <c r="M467" s="24"/>
      <c r="N467" s="25"/>
      <c r="O467" s="25"/>
      <c r="P467" s="25"/>
    </row>
    <row r="468" spans="1:16" ht="18">
      <c r="A468" s="20">
        <v>463</v>
      </c>
      <c r="B468" s="21" t="s">
        <v>107</v>
      </c>
      <c r="C468" s="21" t="s">
        <v>285</v>
      </c>
      <c r="D468" s="22">
        <v>2815611.5444</v>
      </c>
      <c r="E468" s="22">
        <v>2247438.9068</v>
      </c>
      <c r="F468" s="23">
        <f t="shared" si="7"/>
        <v>5063050.4512</v>
      </c>
      <c r="G468" s="24"/>
      <c r="H468" s="25"/>
      <c r="I468" s="25"/>
      <c r="J468" s="25"/>
      <c r="K468" s="25"/>
      <c r="L468" s="24"/>
      <c r="M468" s="24"/>
      <c r="N468" s="25"/>
      <c r="O468" s="25"/>
      <c r="P468" s="25"/>
    </row>
    <row r="469" spans="1:16" ht="18">
      <c r="A469" s="20">
        <v>464</v>
      </c>
      <c r="B469" s="21" t="s">
        <v>107</v>
      </c>
      <c r="C469" s="21" t="s">
        <v>287</v>
      </c>
      <c r="D469" s="22">
        <v>2489635.9912</v>
      </c>
      <c r="E469" s="22">
        <v>1987243.1627</v>
      </c>
      <c r="F469" s="23">
        <f t="shared" si="7"/>
        <v>4476879.1539000003</v>
      </c>
      <c r="G469" s="24"/>
      <c r="H469" s="25"/>
      <c r="I469" s="25"/>
      <c r="J469" s="25"/>
      <c r="K469" s="25"/>
      <c r="L469" s="24"/>
      <c r="M469" s="24"/>
      <c r="N469" s="25"/>
      <c r="O469" s="25"/>
      <c r="P469" s="25"/>
    </row>
    <row r="470" spans="1:16" ht="18">
      <c r="A470" s="20">
        <v>465</v>
      </c>
      <c r="B470" s="21" t="s">
        <v>107</v>
      </c>
      <c r="C470" s="21" t="s">
        <v>289</v>
      </c>
      <c r="D470" s="22">
        <v>3142041.2733999998</v>
      </c>
      <c r="E470" s="22">
        <v>2507997.1768999998</v>
      </c>
      <c r="F470" s="23">
        <f t="shared" si="7"/>
        <v>5650038.4502999997</v>
      </c>
      <c r="G470" s="24"/>
      <c r="H470" s="25"/>
      <c r="I470" s="25"/>
      <c r="J470" s="25"/>
      <c r="K470" s="25"/>
      <c r="L470" s="24"/>
      <c r="M470" s="24"/>
      <c r="N470" s="25"/>
      <c r="O470" s="25"/>
      <c r="P470" s="25"/>
    </row>
    <row r="471" spans="1:16" ht="18">
      <c r="A471" s="20">
        <v>466</v>
      </c>
      <c r="B471" s="21" t="s">
        <v>107</v>
      </c>
      <c r="C471" s="21" t="s">
        <v>291</v>
      </c>
      <c r="D471" s="22">
        <v>2487836.1003999999</v>
      </c>
      <c r="E471" s="22">
        <v>1985806.4785</v>
      </c>
      <c r="F471" s="23">
        <f t="shared" si="7"/>
        <v>4473642.5789000001</v>
      </c>
      <c r="G471" s="24"/>
      <c r="H471" s="25"/>
      <c r="I471" s="25"/>
      <c r="J471" s="25"/>
      <c r="K471" s="25"/>
      <c r="L471" s="24"/>
      <c r="M471" s="24"/>
      <c r="N471" s="25"/>
      <c r="O471" s="25"/>
      <c r="P471" s="25"/>
    </row>
    <row r="472" spans="1:16" ht="18">
      <c r="A472" s="20">
        <v>467</v>
      </c>
      <c r="B472" s="21" t="s">
        <v>107</v>
      </c>
      <c r="C472" s="21" t="s">
        <v>293</v>
      </c>
      <c r="D472" s="22">
        <v>3401644.6918000001</v>
      </c>
      <c r="E472" s="22">
        <v>2715214.2640999998</v>
      </c>
      <c r="F472" s="23">
        <f t="shared" si="7"/>
        <v>6116858.9559000004</v>
      </c>
      <c r="G472" s="24"/>
      <c r="H472" s="25"/>
      <c r="I472" s="25"/>
      <c r="J472" s="25"/>
      <c r="K472" s="25"/>
      <c r="L472" s="24"/>
      <c r="M472" s="24"/>
      <c r="N472" s="25"/>
      <c r="O472" s="25"/>
      <c r="P472" s="25"/>
    </row>
    <row r="473" spans="1:16" ht="18">
      <c r="A473" s="20">
        <v>468</v>
      </c>
      <c r="B473" s="21" t="s">
        <v>107</v>
      </c>
      <c r="C473" s="21" t="s">
        <v>295</v>
      </c>
      <c r="D473" s="22">
        <v>2644803.6431</v>
      </c>
      <c r="E473" s="22">
        <v>2111098.9619</v>
      </c>
      <c r="F473" s="23">
        <f t="shared" si="7"/>
        <v>4755902.6050000004</v>
      </c>
      <c r="G473" s="24"/>
      <c r="H473" s="25"/>
      <c r="I473" s="25"/>
      <c r="J473" s="25"/>
      <c r="K473" s="25"/>
      <c r="L473" s="24"/>
      <c r="M473" s="24"/>
      <c r="N473" s="25"/>
      <c r="O473" s="25"/>
      <c r="P473" s="25"/>
    </row>
    <row r="474" spans="1:16" ht="18">
      <c r="A474" s="20">
        <v>469</v>
      </c>
      <c r="B474" s="21" t="s">
        <v>107</v>
      </c>
      <c r="C474" s="21" t="s">
        <v>297</v>
      </c>
      <c r="D474" s="22">
        <v>2219230.4498000001</v>
      </c>
      <c r="E474" s="22">
        <v>1771403.7527000001</v>
      </c>
      <c r="F474" s="23">
        <f t="shared" si="7"/>
        <v>3990634.2025000001</v>
      </c>
      <c r="G474" s="24"/>
      <c r="H474" s="25"/>
      <c r="I474" s="25"/>
      <c r="J474" s="25"/>
      <c r="K474" s="25"/>
      <c r="L474" s="24"/>
      <c r="M474" s="24"/>
      <c r="N474" s="25"/>
      <c r="O474" s="25"/>
      <c r="P474" s="25"/>
    </row>
    <row r="475" spans="1:16" ht="18">
      <c r="A475" s="20">
        <v>470</v>
      </c>
      <c r="B475" s="21" t="s">
        <v>107</v>
      </c>
      <c r="C475" s="21" t="s">
        <v>299</v>
      </c>
      <c r="D475" s="22">
        <v>2600497.8942999998</v>
      </c>
      <c r="E475" s="22">
        <v>2075733.8334999999</v>
      </c>
      <c r="F475" s="23">
        <f t="shared" si="7"/>
        <v>4676231.7277999995</v>
      </c>
      <c r="G475" s="24"/>
      <c r="H475" s="25"/>
      <c r="I475" s="25"/>
      <c r="J475" s="25"/>
      <c r="K475" s="25"/>
      <c r="L475" s="24"/>
      <c r="M475" s="24"/>
      <c r="N475" s="25"/>
      <c r="O475" s="25"/>
      <c r="P475" s="25"/>
    </row>
    <row r="476" spans="1:16" ht="18">
      <c r="A476" s="20">
        <v>471</v>
      </c>
      <c r="B476" s="21" t="s">
        <v>107</v>
      </c>
      <c r="C476" s="21" t="s">
        <v>301</v>
      </c>
      <c r="D476" s="22">
        <v>2550318.3824999998</v>
      </c>
      <c r="E476" s="22">
        <v>2035680.2304</v>
      </c>
      <c r="F476" s="23">
        <f t="shared" si="7"/>
        <v>4585998.6129000001</v>
      </c>
      <c r="G476" s="24"/>
      <c r="H476" s="25"/>
      <c r="I476" s="25"/>
      <c r="J476" s="25"/>
      <c r="K476" s="25"/>
      <c r="L476" s="24"/>
      <c r="M476" s="24"/>
      <c r="N476" s="25"/>
      <c r="O476" s="25"/>
      <c r="P476" s="25"/>
    </row>
    <row r="477" spans="1:16" ht="18">
      <c r="A477" s="20">
        <v>472</v>
      </c>
      <c r="B477" s="21" t="s">
        <v>107</v>
      </c>
      <c r="C477" s="21" t="s">
        <v>303</v>
      </c>
      <c r="D477" s="22">
        <v>2696265.1398</v>
      </c>
      <c r="E477" s="22">
        <v>2152175.8533000001</v>
      </c>
      <c r="F477" s="23">
        <f t="shared" si="7"/>
        <v>4848440.9931000005</v>
      </c>
      <c r="G477" s="24"/>
      <c r="H477" s="25"/>
      <c r="I477" s="25"/>
      <c r="J477" s="25"/>
      <c r="K477" s="25"/>
      <c r="L477" s="24"/>
      <c r="M477" s="24"/>
      <c r="N477" s="25"/>
      <c r="O477" s="25"/>
      <c r="P477" s="25"/>
    </row>
    <row r="478" spans="1:16" ht="18">
      <c r="A478" s="20">
        <v>473</v>
      </c>
      <c r="B478" s="21" t="s">
        <v>107</v>
      </c>
      <c r="C478" s="21" t="s">
        <v>107</v>
      </c>
      <c r="D478" s="22">
        <v>2373491.5265000002</v>
      </c>
      <c r="E478" s="22">
        <v>1894535.9177999999</v>
      </c>
      <c r="F478" s="23">
        <f t="shared" si="7"/>
        <v>4268027.4442999996</v>
      </c>
      <c r="G478" s="24"/>
      <c r="H478" s="25"/>
      <c r="I478" s="25"/>
      <c r="J478" s="25"/>
      <c r="K478" s="25"/>
      <c r="L478" s="24"/>
      <c r="M478" s="24"/>
      <c r="N478" s="25"/>
      <c r="O478" s="25"/>
      <c r="P478" s="25"/>
    </row>
    <row r="479" spans="1:16" ht="18">
      <c r="A479" s="20">
        <v>474</v>
      </c>
      <c r="B479" s="21" t="s">
        <v>107</v>
      </c>
      <c r="C479" s="21" t="s">
        <v>306</v>
      </c>
      <c r="D479" s="22">
        <v>3030253.9111000001</v>
      </c>
      <c r="E479" s="22">
        <v>2418767.7987000002</v>
      </c>
      <c r="F479" s="23">
        <f t="shared" si="7"/>
        <v>5449021.7098000003</v>
      </c>
      <c r="G479" s="24"/>
      <c r="H479" s="25"/>
      <c r="I479" s="25"/>
      <c r="J479" s="25"/>
      <c r="K479" s="25"/>
      <c r="L479" s="24"/>
      <c r="M479" s="24"/>
      <c r="N479" s="25"/>
      <c r="O479" s="25"/>
      <c r="P479" s="25"/>
    </row>
    <row r="480" spans="1:16" ht="18">
      <c r="A480" s="20">
        <v>475</v>
      </c>
      <c r="B480" s="21" t="s">
        <v>107</v>
      </c>
      <c r="C480" s="21" t="s">
        <v>308</v>
      </c>
      <c r="D480" s="22">
        <v>2000148.4314999999</v>
      </c>
      <c r="E480" s="22">
        <v>1596531.1029000001</v>
      </c>
      <c r="F480" s="23">
        <f t="shared" si="7"/>
        <v>3596679.5344000002</v>
      </c>
      <c r="G480" s="24"/>
      <c r="H480" s="25"/>
      <c r="I480" s="25"/>
      <c r="J480" s="25"/>
      <c r="K480" s="25"/>
      <c r="L480" s="24"/>
      <c r="M480" s="24"/>
      <c r="N480" s="25"/>
      <c r="O480" s="25"/>
      <c r="P480" s="25"/>
    </row>
    <row r="481" spans="1:16" ht="18">
      <c r="A481" s="20">
        <v>476</v>
      </c>
      <c r="B481" s="21" t="s">
        <v>107</v>
      </c>
      <c r="C481" s="21" t="s">
        <v>310</v>
      </c>
      <c r="D481" s="22">
        <v>2907915.4956</v>
      </c>
      <c r="E481" s="22">
        <v>2321116.5032000002</v>
      </c>
      <c r="F481" s="23">
        <f t="shared" si="7"/>
        <v>5229031.9988000002</v>
      </c>
      <c r="G481" s="24"/>
      <c r="H481" s="25"/>
      <c r="I481" s="25"/>
      <c r="J481" s="25"/>
      <c r="K481" s="25"/>
      <c r="L481" s="24"/>
      <c r="M481" s="24"/>
      <c r="N481" s="25"/>
      <c r="O481" s="25"/>
      <c r="P481" s="25"/>
    </row>
    <row r="482" spans="1:16" ht="36">
      <c r="A482" s="20">
        <v>477</v>
      </c>
      <c r="B482" s="21" t="s">
        <v>107</v>
      </c>
      <c r="C482" s="21" t="s">
        <v>312</v>
      </c>
      <c r="D482" s="22">
        <v>1941790.7280999999</v>
      </c>
      <c r="E482" s="22">
        <v>1549949.6157</v>
      </c>
      <c r="F482" s="23">
        <f t="shared" si="7"/>
        <v>3491740.3437999999</v>
      </c>
      <c r="G482" s="24"/>
      <c r="H482" s="25"/>
      <c r="I482" s="25"/>
      <c r="J482" s="25"/>
      <c r="K482" s="25"/>
      <c r="L482" s="24"/>
      <c r="M482" s="24"/>
      <c r="N482" s="25"/>
      <c r="O482" s="25"/>
      <c r="P482" s="25"/>
    </row>
    <row r="483" spans="1:16" ht="18">
      <c r="A483" s="20">
        <v>478</v>
      </c>
      <c r="B483" s="21" t="s">
        <v>107</v>
      </c>
      <c r="C483" s="21" t="s">
        <v>314</v>
      </c>
      <c r="D483" s="22">
        <v>2815154.0170999998</v>
      </c>
      <c r="E483" s="22">
        <v>2247073.7056</v>
      </c>
      <c r="F483" s="23">
        <f t="shared" si="7"/>
        <v>5062227.7226999998</v>
      </c>
      <c r="G483" s="24"/>
      <c r="H483" s="25"/>
      <c r="I483" s="25"/>
      <c r="J483" s="25"/>
      <c r="K483" s="25"/>
      <c r="L483" s="24"/>
      <c r="M483" s="24"/>
      <c r="N483" s="25"/>
      <c r="O483" s="25"/>
      <c r="P483" s="25"/>
    </row>
    <row r="484" spans="1:16" ht="18">
      <c r="A484" s="20">
        <v>479</v>
      </c>
      <c r="B484" s="21" t="s">
        <v>107</v>
      </c>
      <c r="C484" s="21" t="s">
        <v>316</v>
      </c>
      <c r="D484" s="22">
        <v>3520806.1941999998</v>
      </c>
      <c r="E484" s="22">
        <v>2810329.7275</v>
      </c>
      <c r="F484" s="23">
        <f t="shared" si="7"/>
        <v>6331135.9216999998</v>
      </c>
      <c r="G484" s="24"/>
      <c r="H484" s="25"/>
      <c r="I484" s="25"/>
      <c r="J484" s="25"/>
      <c r="K484" s="25"/>
      <c r="L484" s="24"/>
      <c r="M484" s="24"/>
      <c r="N484" s="25"/>
      <c r="O484" s="25"/>
      <c r="P484" s="25"/>
    </row>
    <row r="485" spans="1:16" ht="18">
      <c r="A485" s="20">
        <v>480</v>
      </c>
      <c r="B485" s="21" t="s">
        <v>107</v>
      </c>
      <c r="C485" s="21" t="s">
        <v>319</v>
      </c>
      <c r="D485" s="22">
        <v>2659534.2892</v>
      </c>
      <c r="E485" s="22">
        <v>2122857.0564999999</v>
      </c>
      <c r="F485" s="23">
        <f t="shared" si="7"/>
        <v>4782391.3456999995</v>
      </c>
      <c r="G485" s="24"/>
      <c r="H485" s="25"/>
      <c r="I485" s="25"/>
      <c r="J485" s="25"/>
      <c r="K485" s="25"/>
      <c r="L485" s="24"/>
      <c r="M485" s="24"/>
      <c r="N485" s="25"/>
      <c r="O485" s="25"/>
      <c r="P485" s="25"/>
    </row>
    <row r="486" spans="1:16" ht="18">
      <c r="A486" s="20">
        <v>481</v>
      </c>
      <c r="B486" s="21" t="s">
        <v>107</v>
      </c>
      <c r="C486" s="21" t="s">
        <v>320</v>
      </c>
      <c r="D486" s="22">
        <v>2518169.2546000001</v>
      </c>
      <c r="E486" s="22">
        <v>2010018.5936</v>
      </c>
      <c r="F486" s="23">
        <f t="shared" si="7"/>
        <v>4528187.8481999999</v>
      </c>
      <c r="G486" s="24"/>
      <c r="H486" s="25"/>
      <c r="I486" s="25"/>
      <c r="J486" s="25"/>
      <c r="K486" s="25"/>
      <c r="L486" s="24"/>
      <c r="M486" s="24"/>
      <c r="N486" s="25"/>
      <c r="O486" s="25"/>
      <c r="P486" s="25"/>
    </row>
    <row r="487" spans="1:16" ht="18">
      <c r="A487" s="20">
        <v>482</v>
      </c>
      <c r="B487" s="21" t="s">
        <v>107</v>
      </c>
      <c r="C487" s="21" t="s">
        <v>322</v>
      </c>
      <c r="D487" s="22">
        <v>2700086.2524999999</v>
      </c>
      <c r="E487" s="22">
        <v>2155225.8895999999</v>
      </c>
      <c r="F487" s="23">
        <f t="shared" si="7"/>
        <v>4855312.1420999998</v>
      </c>
      <c r="G487" s="24"/>
      <c r="H487" s="25"/>
      <c r="I487" s="25"/>
      <c r="J487" s="25"/>
      <c r="K487" s="25"/>
      <c r="L487" s="24"/>
      <c r="M487" s="24"/>
      <c r="N487" s="25"/>
      <c r="O487" s="25"/>
      <c r="P487" s="25"/>
    </row>
    <row r="488" spans="1:16" ht="18">
      <c r="A488" s="20">
        <v>483</v>
      </c>
      <c r="B488" s="21" t="s">
        <v>107</v>
      </c>
      <c r="C488" s="21" t="s">
        <v>324</v>
      </c>
      <c r="D488" s="22">
        <v>2641941.1464</v>
      </c>
      <c r="E488" s="22">
        <v>2108814.0989000001</v>
      </c>
      <c r="F488" s="23">
        <f t="shared" si="7"/>
        <v>4750755.2453000005</v>
      </c>
      <c r="G488" s="24"/>
      <c r="H488" s="25"/>
      <c r="I488" s="25"/>
      <c r="J488" s="25"/>
      <c r="K488" s="25"/>
      <c r="L488" s="24"/>
      <c r="M488" s="24"/>
      <c r="N488" s="25"/>
      <c r="O488" s="25"/>
      <c r="P488" s="25"/>
    </row>
    <row r="489" spans="1:16" ht="18">
      <c r="A489" s="20">
        <v>484</v>
      </c>
      <c r="B489" s="21" t="s">
        <v>108</v>
      </c>
      <c r="C489" s="21" t="s">
        <v>328</v>
      </c>
      <c r="D489" s="22">
        <v>2281719.0901000001</v>
      </c>
      <c r="E489" s="22">
        <v>1821282.5797999999</v>
      </c>
      <c r="F489" s="23">
        <f t="shared" si="7"/>
        <v>4103001.6699000001</v>
      </c>
      <c r="G489" s="24"/>
      <c r="H489" s="25"/>
      <c r="I489" s="25"/>
      <c r="J489" s="25"/>
      <c r="K489" s="25"/>
      <c r="L489" s="24"/>
      <c r="M489" s="24"/>
      <c r="N489" s="25"/>
      <c r="O489" s="25"/>
      <c r="P489" s="25"/>
    </row>
    <row r="490" spans="1:16" ht="18">
      <c r="A490" s="20">
        <v>485</v>
      </c>
      <c r="B490" s="21" t="s">
        <v>108</v>
      </c>
      <c r="C490" s="21" t="s">
        <v>330</v>
      </c>
      <c r="D490" s="22">
        <v>3752154.7689999999</v>
      </c>
      <c r="E490" s="22">
        <v>2994993.6200999999</v>
      </c>
      <c r="F490" s="23">
        <f t="shared" si="7"/>
        <v>6747148.3891000003</v>
      </c>
      <c r="G490" s="24"/>
      <c r="H490" s="25"/>
      <c r="I490" s="25"/>
      <c r="J490" s="25"/>
      <c r="K490" s="25"/>
      <c r="L490" s="24"/>
      <c r="M490" s="24"/>
      <c r="N490" s="25"/>
      <c r="O490" s="25"/>
      <c r="P490" s="25"/>
    </row>
    <row r="491" spans="1:16" ht="18">
      <c r="A491" s="20">
        <v>486</v>
      </c>
      <c r="B491" s="21" t="s">
        <v>108</v>
      </c>
      <c r="C491" s="21" t="s">
        <v>332</v>
      </c>
      <c r="D491" s="22">
        <v>2875791.1044999999</v>
      </c>
      <c r="E491" s="22">
        <v>2295474.6115000001</v>
      </c>
      <c r="F491" s="23">
        <f t="shared" si="7"/>
        <v>5171265.716</v>
      </c>
      <c r="G491" s="24"/>
      <c r="H491" s="25"/>
      <c r="I491" s="25"/>
      <c r="J491" s="25"/>
      <c r="K491" s="25"/>
      <c r="L491" s="24"/>
      <c r="M491" s="24"/>
      <c r="N491" s="25"/>
      <c r="O491" s="25"/>
      <c r="P491" s="25"/>
    </row>
    <row r="492" spans="1:16" ht="18">
      <c r="A492" s="20">
        <v>487</v>
      </c>
      <c r="B492" s="21" t="s">
        <v>108</v>
      </c>
      <c r="C492" s="21" t="s">
        <v>98</v>
      </c>
      <c r="D492" s="22">
        <v>1751292.8067999999</v>
      </c>
      <c r="E492" s="22">
        <v>1397892.9724999999</v>
      </c>
      <c r="F492" s="23">
        <f t="shared" si="7"/>
        <v>3149185.7792999996</v>
      </c>
      <c r="G492" s="24"/>
      <c r="H492" s="25"/>
      <c r="I492" s="25"/>
      <c r="J492" s="25"/>
      <c r="K492" s="25"/>
      <c r="L492" s="24"/>
      <c r="M492" s="24"/>
      <c r="N492" s="25"/>
      <c r="O492" s="25"/>
      <c r="P492" s="25"/>
    </row>
    <row r="493" spans="1:16" ht="18">
      <c r="A493" s="20">
        <v>488</v>
      </c>
      <c r="B493" s="21" t="s">
        <v>108</v>
      </c>
      <c r="C493" s="21" t="s">
        <v>335</v>
      </c>
      <c r="D493" s="22">
        <v>3038675.7815</v>
      </c>
      <c r="E493" s="22">
        <v>2425490.1888000001</v>
      </c>
      <c r="F493" s="23">
        <f t="shared" si="7"/>
        <v>5464165.9703000002</v>
      </c>
      <c r="G493" s="24"/>
      <c r="H493" s="25"/>
      <c r="I493" s="25"/>
      <c r="J493" s="25"/>
      <c r="K493" s="25"/>
      <c r="L493" s="24"/>
      <c r="M493" s="24"/>
      <c r="N493" s="25"/>
      <c r="O493" s="25"/>
      <c r="P493" s="25"/>
    </row>
    <row r="494" spans="1:16" ht="18">
      <c r="A494" s="20">
        <v>489</v>
      </c>
      <c r="B494" s="21" t="s">
        <v>108</v>
      </c>
      <c r="C494" s="21" t="s">
        <v>337</v>
      </c>
      <c r="D494" s="22">
        <v>2611703.1878</v>
      </c>
      <c r="E494" s="22">
        <v>2084677.9694999999</v>
      </c>
      <c r="F494" s="23">
        <f t="shared" si="7"/>
        <v>4696381.1573000001</v>
      </c>
      <c r="G494" s="24"/>
      <c r="H494" s="25"/>
      <c r="I494" s="25"/>
      <c r="J494" s="25"/>
      <c r="K494" s="25"/>
      <c r="L494" s="24"/>
      <c r="M494" s="24"/>
      <c r="N494" s="25"/>
      <c r="O494" s="25"/>
      <c r="P494" s="25"/>
    </row>
    <row r="495" spans="1:16" ht="18">
      <c r="A495" s="20">
        <v>490</v>
      </c>
      <c r="B495" s="21" t="s">
        <v>108</v>
      </c>
      <c r="C495" s="21" t="s">
        <v>339</v>
      </c>
      <c r="D495" s="22">
        <v>2639850.0843000002</v>
      </c>
      <c r="E495" s="22">
        <v>2107144.9999000002</v>
      </c>
      <c r="F495" s="23">
        <f t="shared" si="7"/>
        <v>4746995.0842000004</v>
      </c>
      <c r="G495" s="24"/>
      <c r="H495" s="25"/>
      <c r="I495" s="25"/>
      <c r="J495" s="25"/>
      <c r="K495" s="25"/>
      <c r="L495" s="24"/>
      <c r="M495" s="24"/>
      <c r="N495" s="25"/>
      <c r="O495" s="25"/>
      <c r="P495" s="25"/>
    </row>
    <row r="496" spans="1:16" ht="18">
      <c r="A496" s="20">
        <v>491</v>
      </c>
      <c r="B496" s="21" t="s">
        <v>108</v>
      </c>
      <c r="C496" s="21" t="s">
        <v>341</v>
      </c>
      <c r="D496" s="22">
        <v>3112962.4237000002</v>
      </c>
      <c r="E496" s="22">
        <v>2484786.2555</v>
      </c>
      <c r="F496" s="23">
        <f t="shared" si="7"/>
        <v>5597748.6792000001</v>
      </c>
      <c r="G496" s="24"/>
      <c r="H496" s="25"/>
      <c r="I496" s="25"/>
      <c r="J496" s="25"/>
      <c r="K496" s="25"/>
      <c r="L496" s="24"/>
      <c r="M496" s="24"/>
      <c r="N496" s="25"/>
      <c r="O496" s="25"/>
      <c r="P496" s="25"/>
    </row>
    <row r="497" spans="1:16" ht="18">
      <c r="A497" s="20">
        <v>492</v>
      </c>
      <c r="B497" s="21" t="s">
        <v>108</v>
      </c>
      <c r="C497" s="21" t="s">
        <v>343</v>
      </c>
      <c r="D497" s="22">
        <v>2250467.7431000001</v>
      </c>
      <c r="E497" s="22">
        <v>1796337.5574</v>
      </c>
      <c r="F497" s="23">
        <f t="shared" si="7"/>
        <v>4046805.3004999999</v>
      </c>
      <c r="G497" s="24"/>
      <c r="H497" s="25"/>
      <c r="I497" s="25"/>
      <c r="J497" s="25"/>
      <c r="K497" s="25"/>
      <c r="L497" s="24"/>
      <c r="M497" s="24"/>
      <c r="N497" s="25"/>
      <c r="O497" s="25"/>
      <c r="P497" s="25"/>
    </row>
    <row r="498" spans="1:16" ht="18">
      <c r="A498" s="20">
        <v>493</v>
      </c>
      <c r="B498" s="21" t="s">
        <v>108</v>
      </c>
      <c r="C498" s="21" t="s">
        <v>345</v>
      </c>
      <c r="D498" s="22">
        <v>2992732.9555000002</v>
      </c>
      <c r="E498" s="22">
        <v>2388818.3350999998</v>
      </c>
      <c r="F498" s="23">
        <f t="shared" si="7"/>
        <v>5381551.2905999999</v>
      </c>
      <c r="G498" s="24"/>
      <c r="H498" s="25"/>
      <c r="I498" s="25"/>
      <c r="J498" s="25"/>
      <c r="K498" s="25"/>
      <c r="L498" s="24"/>
      <c r="M498" s="24"/>
      <c r="N498" s="25"/>
      <c r="O498" s="25"/>
      <c r="P498" s="25"/>
    </row>
    <row r="499" spans="1:16" ht="18">
      <c r="A499" s="20">
        <v>494</v>
      </c>
      <c r="B499" s="21" t="s">
        <v>108</v>
      </c>
      <c r="C499" s="21" t="s">
        <v>347</v>
      </c>
      <c r="D499" s="22">
        <v>2372427.2622000002</v>
      </c>
      <c r="E499" s="22">
        <v>1893686.4154000001</v>
      </c>
      <c r="F499" s="23">
        <f t="shared" si="7"/>
        <v>4266113.6776000001</v>
      </c>
      <c r="G499" s="24"/>
      <c r="H499" s="25"/>
      <c r="I499" s="25"/>
      <c r="J499" s="25"/>
      <c r="K499" s="25"/>
      <c r="L499" s="24"/>
      <c r="M499" s="24"/>
      <c r="N499" s="25"/>
      <c r="O499" s="25"/>
      <c r="P499" s="25"/>
    </row>
    <row r="500" spans="1:16" ht="18">
      <c r="A500" s="20">
        <v>495</v>
      </c>
      <c r="B500" s="21" t="s">
        <v>108</v>
      </c>
      <c r="C500" s="21" t="s">
        <v>349</v>
      </c>
      <c r="D500" s="22">
        <v>2107267.7741999999</v>
      </c>
      <c r="E500" s="22">
        <v>1682034.4384000001</v>
      </c>
      <c r="F500" s="23">
        <f t="shared" si="7"/>
        <v>3789302.2126000002</v>
      </c>
      <c r="G500" s="24"/>
      <c r="H500" s="25"/>
      <c r="I500" s="25"/>
      <c r="J500" s="25"/>
      <c r="K500" s="25"/>
      <c r="L500" s="24"/>
      <c r="M500" s="24"/>
      <c r="N500" s="25"/>
      <c r="O500" s="25"/>
      <c r="P500" s="25"/>
    </row>
    <row r="501" spans="1:16" ht="18">
      <c r="A501" s="20">
        <v>496</v>
      </c>
      <c r="B501" s="21" t="s">
        <v>108</v>
      </c>
      <c r="C501" s="21" t="s">
        <v>351</v>
      </c>
      <c r="D501" s="22">
        <v>1763186.4195999999</v>
      </c>
      <c r="E501" s="22">
        <v>1407386.5293000001</v>
      </c>
      <c r="F501" s="23">
        <f t="shared" si="7"/>
        <v>3170572.9489000002</v>
      </c>
      <c r="G501" s="24"/>
      <c r="H501" s="25"/>
      <c r="I501" s="25"/>
      <c r="J501" s="25"/>
      <c r="K501" s="25"/>
      <c r="L501" s="24"/>
      <c r="M501" s="24"/>
      <c r="N501" s="25"/>
      <c r="O501" s="25"/>
      <c r="P501" s="25"/>
    </row>
    <row r="502" spans="1:16" ht="18">
      <c r="A502" s="20">
        <v>497</v>
      </c>
      <c r="B502" s="21" t="s">
        <v>108</v>
      </c>
      <c r="C502" s="21" t="s">
        <v>353</v>
      </c>
      <c r="D502" s="22">
        <v>1755709.6608</v>
      </c>
      <c r="E502" s="22">
        <v>1401418.5331999999</v>
      </c>
      <c r="F502" s="23">
        <f t="shared" si="7"/>
        <v>3157128.1940000001</v>
      </c>
      <c r="G502" s="24"/>
      <c r="H502" s="25"/>
      <c r="I502" s="25"/>
      <c r="J502" s="25"/>
      <c r="K502" s="25"/>
      <c r="L502" s="24"/>
      <c r="M502" s="24"/>
      <c r="N502" s="25"/>
      <c r="O502" s="25"/>
      <c r="P502" s="25"/>
    </row>
    <row r="503" spans="1:16" ht="18">
      <c r="A503" s="20">
        <v>498</v>
      </c>
      <c r="B503" s="21" t="s">
        <v>108</v>
      </c>
      <c r="C503" s="21" t="s">
        <v>355</v>
      </c>
      <c r="D503" s="22">
        <v>2004728.3588</v>
      </c>
      <c r="E503" s="22">
        <v>1600186.8297999999</v>
      </c>
      <c r="F503" s="23">
        <f t="shared" si="7"/>
        <v>3604915.1886</v>
      </c>
      <c r="G503" s="24"/>
      <c r="H503" s="25"/>
      <c r="I503" s="25"/>
      <c r="J503" s="25"/>
      <c r="K503" s="25"/>
      <c r="L503" s="24"/>
      <c r="M503" s="24"/>
      <c r="N503" s="25"/>
      <c r="O503" s="25"/>
      <c r="P503" s="25"/>
    </row>
    <row r="504" spans="1:16" ht="18">
      <c r="A504" s="20">
        <v>499</v>
      </c>
      <c r="B504" s="21" t="s">
        <v>108</v>
      </c>
      <c r="C504" s="21" t="s">
        <v>357</v>
      </c>
      <c r="D504" s="22">
        <v>2426415.0299</v>
      </c>
      <c r="E504" s="22">
        <v>1936779.7923000001</v>
      </c>
      <c r="F504" s="23">
        <f t="shared" si="7"/>
        <v>4363194.8222000003</v>
      </c>
      <c r="G504" s="24"/>
      <c r="H504" s="25"/>
      <c r="I504" s="25"/>
      <c r="J504" s="25"/>
      <c r="K504" s="25"/>
      <c r="L504" s="24"/>
      <c r="M504" s="24"/>
      <c r="N504" s="25"/>
      <c r="O504" s="25"/>
      <c r="P504" s="25"/>
    </row>
    <row r="505" spans="1:16" ht="18">
      <c r="A505" s="20">
        <v>500</v>
      </c>
      <c r="B505" s="21" t="s">
        <v>109</v>
      </c>
      <c r="C505" s="21" t="s">
        <v>362</v>
      </c>
      <c r="D505" s="22">
        <v>3405018.2348000002</v>
      </c>
      <c r="E505" s="22">
        <v>2717907.0474</v>
      </c>
      <c r="F505" s="23">
        <f t="shared" si="7"/>
        <v>6122925.2822000002</v>
      </c>
      <c r="G505" s="24"/>
      <c r="H505" s="25"/>
      <c r="I505" s="25"/>
      <c r="J505" s="25"/>
      <c r="K505" s="25"/>
      <c r="L505" s="24"/>
      <c r="M505" s="24"/>
      <c r="N505" s="25"/>
      <c r="O505" s="25"/>
      <c r="P505" s="25"/>
    </row>
    <row r="506" spans="1:16" ht="36">
      <c r="A506" s="20">
        <v>501</v>
      </c>
      <c r="B506" s="21" t="s">
        <v>109</v>
      </c>
      <c r="C506" s="21" t="s">
        <v>364</v>
      </c>
      <c r="D506" s="22">
        <v>4376700.9031999996</v>
      </c>
      <c r="E506" s="22">
        <v>3493510.2866000002</v>
      </c>
      <c r="F506" s="23">
        <f t="shared" si="7"/>
        <v>7870211.1897999998</v>
      </c>
      <c r="G506" s="24"/>
      <c r="H506" s="25"/>
      <c r="I506" s="25"/>
      <c r="J506" s="25"/>
      <c r="K506" s="25"/>
      <c r="L506" s="24"/>
      <c r="M506" s="24"/>
      <c r="N506" s="25"/>
      <c r="O506" s="25"/>
      <c r="P506" s="25"/>
    </row>
    <row r="507" spans="1:16" ht="18">
      <c r="A507" s="20">
        <v>502</v>
      </c>
      <c r="B507" s="21" t="s">
        <v>109</v>
      </c>
      <c r="C507" s="21" t="s">
        <v>366</v>
      </c>
      <c r="D507" s="22">
        <v>7058264.8245999999</v>
      </c>
      <c r="E507" s="22">
        <v>5633951.5345000001</v>
      </c>
      <c r="F507" s="23">
        <f t="shared" si="7"/>
        <v>12692216.359099999</v>
      </c>
      <c r="G507" s="24"/>
      <c r="H507" s="25"/>
      <c r="I507" s="25"/>
      <c r="J507" s="25"/>
      <c r="K507" s="25"/>
      <c r="L507" s="24"/>
      <c r="M507" s="24"/>
      <c r="N507" s="25"/>
      <c r="O507" s="25"/>
      <c r="P507" s="25"/>
    </row>
    <row r="508" spans="1:16" ht="18">
      <c r="A508" s="20">
        <v>503</v>
      </c>
      <c r="B508" s="21" t="s">
        <v>109</v>
      </c>
      <c r="C508" s="21" t="s">
        <v>368</v>
      </c>
      <c r="D508" s="22">
        <v>2758676.9692000002</v>
      </c>
      <c r="E508" s="22">
        <v>2201993.3695</v>
      </c>
      <c r="F508" s="23">
        <f t="shared" si="7"/>
        <v>4960670.3387000002</v>
      </c>
      <c r="G508" s="24"/>
      <c r="H508" s="25"/>
      <c r="I508" s="25"/>
      <c r="J508" s="25"/>
      <c r="K508" s="25"/>
      <c r="L508" s="24"/>
      <c r="M508" s="24"/>
      <c r="N508" s="25"/>
      <c r="O508" s="25"/>
      <c r="P508" s="25"/>
    </row>
    <row r="509" spans="1:16" ht="18">
      <c r="A509" s="20">
        <v>504</v>
      </c>
      <c r="B509" s="21" t="s">
        <v>109</v>
      </c>
      <c r="C509" s="21" t="s">
        <v>370</v>
      </c>
      <c r="D509" s="22">
        <v>2319346.8076999998</v>
      </c>
      <c r="E509" s="22">
        <v>1851317.2615</v>
      </c>
      <c r="F509" s="23">
        <f t="shared" si="7"/>
        <v>4170664.0691999998</v>
      </c>
      <c r="G509" s="24"/>
      <c r="H509" s="25"/>
      <c r="I509" s="25"/>
      <c r="J509" s="25"/>
      <c r="K509" s="25"/>
      <c r="L509" s="24"/>
      <c r="M509" s="24"/>
      <c r="N509" s="25"/>
      <c r="O509" s="25"/>
      <c r="P509" s="25"/>
    </row>
    <row r="510" spans="1:16" ht="18">
      <c r="A510" s="20">
        <v>505</v>
      </c>
      <c r="B510" s="21" t="s">
        <v>109</v>
      </c>
      <c r="C510" s="21" t="s">
        <v>372</v>
      </c>
      <c r="D510" s="22">
        <v>2592944.1623999998</v>
      </c>
      <c r="E510" s="22">
        <v>2069704.3970000001</v>
      </c>
      <c r="F510" s="23">
        <f t="shared" si="7"/>
        <v>4662648.5593999997</v>
      </c>
      <c r="G510" s="24"/>
      <c r="H510" s="25"/>
      <c r="I510" s="25"/>
      <c r="J510" s="25"/>
      <c r="K510" s="25"/>
      <c r="L510" s="24"/>
      <c r="M510" s="24"/>
      <c r="N510" s="25"/>
      <c r="O510" s="25"/>
      <c r="P510" s="25"/>
    </row>
    <row r="511" spans="1:16" ht="18">
      <c r="A511" s="20">
        <v>506</v>
      </c>
      <c r="B511" s="21" t="s">
        <v>109</v>
      </c>
      <c r="C511" s="21" t="s">
        <v>374</v>
      </c>
      <c r="D511" s="22">
        <v>2380718.8854</v>
      </c>
      <c r="E511" s="22">
        <v>1900304.8413</v>
      </c>
      <c r="F511" s="23">
        <f t="shared" si="7"/>
        <v>4281023.7267000005</v>
      </c>
      <c r="G511" s="24"/>
      <c r="H511" s="25"/>
      <c r="I511" s="25"/>
      <c r="J511" s="25"/>
      <c r="K511" s="25"/>
      <c r="L511" s="24"/>
      <c r="M511" s="24"/>
      <c r="N511" s="25"/>
      <c r="O511" s="25"/>
      <c r="P511" s="25"/>
    </row>
    <row r="512" spans="1:16" ht="18">
      <c r="A512" s="20">
        <v>507</v>
      </c>
      <c r="B512" s="21" t="s">
        <v>109</v>
      </c>
      <c r="C512" s="21" t="s">
        <v>376</v>
      </c>
      <c r="D512" s="22">
        <v>2872084.0630999999</v>
      </c>
      <c r="E512" s="22">
        <v>2292515.6277000001</v>
      </c>
      <c r="F512" s="23">
        <f t="shared" si="7"/>
        <v>5164599.6908</v>
      </c>
      <c r="G512" s="24"/>
      <c r="H512" s="25"/>
      <c r="I512" s="25"/>
      <c r="J512" s="25"/>
      <c r="K512" s="25"/>
      <c r="L512" s="24"/>
      <c r="M512" s="24"/>
      <c r="N512" s="25"/>
      <c r="O512" s="25"/>
      <c r="P512" s="25"/>
    </row>
    <row r="513" spans="1:16" ht="18">
      <c r="A513" s="20">
        <v>508</v>
      </c>
      <c r="B513" s="21" t="s">
        <v>109</v>
      </c>
      <c r="C513" s="21" t="s">
        <v>379</v>
      </c>
      <c r="D513" s="22">
        <v>1917795.5692</v>
      </c>
      <c r="E513" s="22">
        <v>1530796.5284</v>
      </c>
      <c r="F513" s="23">
        <f t="shared" si="7"/>
        <v>3448592.0976</v>
      </c>
      <c r="G513" s="24"/>
      <c r="H513" s="25"/>
      <c r="I513" s="25"/>
      <c r="J513" s="25"/>
      <c r="K513" s="25"/>
      <c r="L513" s="24"/>
      <c r="M513" s="24"/>
      <c r="N513" s="25"/>
      <c r="O513" s="25"/>
      <c r="P513" s="25"/>
    </row>
    <row r="514" spans="1:16" ht="18">
      <c r="A514" s="20">
        <v>509</v>
      </c>
      <c r="B514" s="21" t="s">
        <v>109</v>
      </c>
      <c r="C514" s="21" t="s">
        <v>381</v>
      </c>
      <c r="D514" s="22">
        <v>3270034.5340999998</v>
      </c>
      <c r="E514" s="22">
        <v>2610162.2055000002</v>
      </c>
      <c r="F514" s="23">
        <f t="shared" si="7"/>
        <v>5880196.7396</v>
      </c>
      <c r="G514" s="24"/>
      <c r="H514" s="25"/>
      <c r="I514" s="25"/>
      <c r="J514" s="25"/>
      <c r="K514" s="25"/>
      <c r="L514" s="24"/>
      <c r="M514" s="24"/>
      <c r="N514" s="25"/>
      <c r="O514" s="25"/>
      <c r="P514" s="25"/>
    </row>
    <row r="515" spans="1:16" ht="18">
      <c r="A515" s="20">
        <v>510</v>
      </c>
      <c r="B515" s="21" t="s">
        <v>109</v>
      </c>
      <c r="C515" s="21" t="s">
        <v>383</v>
      </c>
      <c r="D515" s="22">
        <v>2826783.0863999999</v>
      </c>
      <c r="E515" s="22">
        <v>2256356.1022000001</v>
      </c>
      <c r="F515" s="23">
        <f t="shared" si="7"/>
        <v>5083139.1886</v>
      </c>
      <c r="G515" s="24"/>
      <c r="H515" s="25"/>
      <c r="I515" s="25"/>
      <c r="J515" s="25"/>
      <c r="K515" s="25"/>
      <c r="L515" s="24"/>
      <c r="M515" s="24"/>
      <c r="N515" s="25"/>
      <c r="O515" s="25"/>
      <c r="P515" s="25"/>
    </row>
    <row r="516" spans="1:16" ht="18">
      <c r="A516" s="20">
        <v>511</v>
      </c>
      <c r="B516" s="21" t="s">
        <v>109</v>
      </c>
      <c r="C516" s="21" t="s">
        <v>385</v>
      </c>
      <c r="D516" s="22">
        <v>3886686.5375999999</v>
      </c>
      <c r="E516" s="22">
        <v>3102377.7269000001</v>
      </c>
      <c r="F516" s="23">
        <f t="shared" si="7"/>
        <v>6989064.2644999996</v>
      </c>
      <c r="G516" s="24"/>
      <c r="H516" s="25"/>
      <c r="I516" s="25"/>
      <c r="J516" s="25"/>
      <c r="K516" s="25"/>
      <c r="L516" s="24"/>
      <c r="M516" s="24"/>
      <c r="N516" s="25"/>
      <c r="O516" s="25"/>
      <c r="P516" s="25"/>
    </row>
    <row r="517" spans="1:16" ht="18">
      <c r="A517" s="20">
        <v>512</v>
      </c>
      <c r="B517" s="21" t="s">
        <v>109</v>
      </c>
      <c r="C517" s="21" t="s">
        <v>387</v>
      </c>
      <c r="D517" s="22">
        <v>4205143.6971000005</v>
      </c>
      <c r="E517" s="22">
        <v>3356572.2417000001</v>
      </c>
      <c r="F517" s="23">
        <f t="shared" si="7"/>
        <v>7561715.9388000006</v>
      </c>
      <c r="G517" s="24"/>
      <c r="H517" s="25"/>
      <c r="I517" s="25"/>
      <c r="J517" s="25"/>
      <c r="K517" s="25"/>
      <c r="L517" s="24"/>
      <c r="M517" s="24"/>
      <c r="N517" s="25"/>
      <c r="O517" s="25"/>
      <c r="P517" s="25"/>
    </row>
    <row r="518" spans="1:16" ht="18">
      <c r="A518" s="20">
        <v>513</v>
      </c>
      <c r="B518" s="21" t="s">
        <v>109</v>
      </c>
      <c r="C518" s="21" t="s">
        <v>389</v>
      </c>
      <c r="D518" s="22">
        <v>2263693.8717</v>
      </c>
      <c r="E518" s="22">
        <v>1806894.7368000001</v>
      </c>
      <c r="F518" s="23">
        <f t="shared" si="7"/>
        <v>4070588.6085000001</v>
      </c>
      <c r="G518" s="24"/>
      <c r="H518" s="25"/>
      <c r="I518" s="25"/>
      <c r="J518" s="25"/>
      <c r="K518" s="25"/>
      <c r="L518" s="24"/>
      <c r="M518" s="24"/>
      <c r="N518" s="25"/>
      <c r="O518" s="25"/>
      <c r="P518" s="25"/>
    </row>
    <row r="519" spans="1:16" ht="36">
      <c r="A519" s="20">
        <v>514</v>
      </c>
      <c r="B519" s="21" t="s">
        <v>109</v>
      </c>
      <c r="C519" s="21" t="s">
        <v>391</v>
      </c>
      <c r="D519" s="22">
        <v>2731510.2104000002</v>
      </c>
      <c r="E519" s="22">
        <v>2180308.6910999999</v>
      </c>
      <c r="F519" s="23">
        <f t="shared" ref="F519:F582" si="8">D519+E519</f>
        <v>4911818.9014999997</v>
      </c>
      <c r="G519" s="24"/>
      <c r="H519" s="25"/>
      <c r="I519" s="25"/>
      <c r="J519" s="25"/>
      <c r="K519" s="25"/>
      <c r="L519" s="24"/>
      <c r="M519" s="24"/>
      <c r="N519" s="25"/>
      <c r="O519" s="25"/>
      <c r="P519" s="25"/>
    </row>
    <row r="520" spans="1:16" ht="18">
      <c r="A520" s="20">
        <v>515</v>
      </c>
      <c r="B520" s="21" t="s">
        <v>109</v>
      </c>
      <c r="C520" s="21" t="s">
        <v>393</v>
      </c>
      <c r="D520" s="22">
        <v>4089276.003</v>
      </c>
      <c r="E520" s="22">
        <v>3264085.9169999999</v>
      </c>
      <c r="F520" s="23">
        <f t="shared" si="8"/>
        <v>7353361.9199999999</v>
      </c>
      <c r="G520" s="24"/>
      <c r="H520" s="25"/>
      <c r="I520" s="25"/>
      <c r="J520" s="25"/>
      <c r="K520" s="25"/>
      <c r="L520" s="24"/>
      <c r="M520" s="24"/>
      <c r="N520" s="25"/>
      <c r="O520" s="25"/>
      <c r="P520" s="25"/>
    </row>
    <row r="521" spans="1:16" ht="18">
      <c r="A521" s="20">
        <v>516</v>
      </c>
      <c r="B521" s="21" t="s">
        <v>109</v>
      </c>
      <c r="C521" s="21" t="s">
        <v>395</v>
      </c>
      <c r="D521" s="22">
        <v>3967902.2182</v>
      </c>
      <c r="E521" s="22">
        <v>3167204.5959000001</v>
      </c>
      <c r="F521" s="23">
        <f t="shared" si="8"/>
        <v>7135106.8141000001</v>
      </c>
      <c r="G521" s="24"/>
      <c r="H521" s="25"/>
      <c r="I521" s="25"/>
      <c r="J521" s="25"/>
      <c r="K521" s="25"/>
      <c r="L521" s="24"/>
      <c r="M521" s="24"/>
      <c r="N521" s="25"/>
      <c r="O521" s="25"/>
      <c r="P521" s="25"/>
    </row>
    <row r="522" spans="1:16" ht="18">
      <c r="A522" s="20">
        <v>517</v>
      </c>
      <c r="B522" s="21" t="s">
        <v>109</v>
      </c>
      <c r="C522" s="21" t="s">
        <v>397</v>
      </c>
      <c r="D522" s="22">
        <v>4051559.9933000002</v>
      </c>
      <c r="E522" s="22">
        <v>3233980.76</v>
      </c>
      <c r="F522" s="23">
        <f t="shared" si="8"/>
        <v>7285540.7533</v>
      </c>
      <c r="G522" s="24"/>
      <c r="H522" s="25"/>
      <c r="I522" s="25"/>
      <c r="J522" s="25"/>
      <c r="K522" s="25"/>
      <c r="L522" s="24"/>
      <c r="M522" s="24"/>
      <c r="N522" s="25"/>
      <c r="O522" s="25"/>
      <c r="P522" s="25"/>
    </row>
    <row r="523" spans="1:16" ht="18">
      <c r="A523" s="20">
        <v>518</v>
      </c>
      <c r="B523" s="21" t="s">
        <v>109</v>
      </c>
      <c r="C523" s="21" t="s">
        <v>399</v>
      </c>
      <c r="D523" s="22">
        <v>3133502.8152000001</v>
      </c>
      <c r="E523" s="22">
        <v>2501181.7256</v>
      </c>
      <c r="F523" s="23">
        <f t="shared" si="8"/>
        <v>5634684.5407999996</v>
      </c>
      <c r="G523" s="24"/>
      <c r="H523" s="25"/>
      <c r="I523" s="25"/>
      <c r="J523" s="25"/>
      <c r="K523" s="25"/>
      <c r="L523" s="24"/>
      <c r="M523" s="24"/>
      <c r="N523" s="25"/>
      <c r="O523" s="25"/>
      <c r="P523" s="25"/>
    </row>
    <row r="524" spans="1:16" ht="18">
      <c r="A524" s="20">
        <v>519</v>
      </c>
      <c r="B524" s="21" t="s">
        <v>109</v>
      </c>
      <c r="C524" s="21" t="s">
        <v>401</v>
      </c>
      <c r="D524" s="22">
        <v>3584328.5038999999</v>
      </c>
      <c r="E524" s="22">
        <v>2861033.6359999999</v>
      </c>
      <c r="F524" s="23">
        <f t="shared" si="8"/>
        <v>6445362.1398999998</v>
      </c>
      <c r="G524" s="24"/>
      <c r="H524" s="25"/>
      <c r="I524" s="25"/>
      <c r="J524" s="25"/>
      <c r="K524" s="25"/>
      <c r="L524" s="24"/>
      <c r="M524" s="24"/>
      <c r="N524" s="25"/>
      <c r="O524" s="25"/>
      <c r="P524" s="25"/>
    </row>
    <row r="525" spans="1:16" ht="36">
      <c r="A525" s="20">
        <v>520</v>
      </c>
      <c r="B525" s="21" t="s">
        <v>110</v>
      </c>
      <c r="C525" s="21" t="s">
        <v>405</v>
      </c>
      <c r="D525" s="22">
        <v>2345230.7684999998</v>
      </c>
      <c r="E525" s="22">
        <v>1871978.0024000001</v>
      </c>
      <c r="F525" s="23">
        <f t="shared" si="8"/>
        <v>4217208.7708999999</v>
      </c>
      <c r="G525" s="24"/>
      <c r="H525" s="25"/>
      <c r="I525" s="25"/>
      <c r="J525" s="25"/>
      <c r="K525" s="25"/>
      <c r="L525" s="24"/>
      <c r="M525" s="24"/>
      <c r="N525" s="25"/>
      <c r="O525" s="25"/>
      <c r="P525" s="25"/>
    </row>
    <row r="526" spans="1:16" ht="36">
      <c r="A526" s="20">
        <v>521</v>
      </c>
      <c r="B526" s="21" t="s">
        <v>110</v>
      </c>
      <c r="C526" s="21" t="s">
        <v>407</v>
      </c>
      <c r="D526" s="22">
        <v>2643498.5314000002</v>
      </c>
      <c r="E526" s="22">
        <v>2110057.2133999998</v>
      </c>
      <c r="F526" s="23">
        <f t="shared" si="8"/>
        <v>4753555.7447999995</v>
      </c>
      <c r="G526" s="24"/>
      <c r="H526" s="25"/>
      <c r="I526" s="25"/>
      <c r="J526" s="25"/>
      <c r="K526" s="25"/>
      <c r="L526" s="24"/>
      <c r="M526" s="24"/>
      <c r="N526" s="25"/>
      <c r="O526" s="25"/>
      <c r="P526" s="25"/>
    </row>
    <row r="527" spans="1:16" ht="36">
      <c r="A527" s="20">
        <v>522</v>
      </c>
      <c r="B527" s="21" t="s">
        <v>110</v>
      </c>
      <c r="C527" s="21" t="s">
        <v>409</v>
      </c>
      <c r="D527" s="22">
        <v>2706707.8336</v>
      </c>
      <c r="E527" s="22">
        <v>2160511.2774</v>
      </c>
      <c r="F527" s="23">
        <f t="shared" si="8"/>
        <v>4867219.1109999996</v>
      </c>
      <c r="G527" s="24"/>
      <c r="H527" s="25"/>
      <c r="I527" s="25"/>
      <c r="J527" s="25"/>
      <c r="K527" s="25"/>
      <c r="L527" s="24"/>
      <c r="M527" s="24"/>
      <c r="N527" s="25"/>
      <c r="O527" s="25"/>
      <c r="P527" s="25"/>
    </row>
    <row r="528" spans="1:16" ht="36">
      <c r="A528" s="20">
        <v>523</v>
      </c>
      <c r="B528" s="21" t="s">
        <v>110</v>
      </c>
      <c r="C528" s="21" t="s">
        <v>411</v>
      </c>
      <c r="D528" s="22">
        <v>3193546.3875000002</v>
      </c>
      <c r="E528" s="22">
        <v>2549108.8840999999</v>
      </c>
      <c r="F528" s="23">
        <f t="shared" si="8"/>
        <v>5742655.2716000006</v>
      </c>
      <c r="G528" s="24"/>
      <c r="H528" s="25"/>
      <c r="I528" s="25"/>
      <c r="J528" s="25"/>
      <c r="K528" s="25"/>
      <c r="L528" s="24"/>
      <c r="M528" s="24"/>
      <c r="N528" s="25"/>
      <c r="O528" s="25"/>
      <c r="P528" s="25"/>
    </row>
    <row r="529" spans="1:16" ht="36">
      <c r="A529" s="20">
        <v>524</v>
      </c>
      <c r="B529" s="21" t="s">
        <v>110</v>
      </c>
      <c r="C529" s="21" t="s">
        <v>413</v>
      </c>
      <c r="D529" s="22">
        <v>2280329.5528000002</v>
      </c>
      <c r="E529" s="22">
        <v>1820173.4424000001</v>
      </c>
      <c r="F529" s="23">
        <f t="shared" si="8"/>
        <v>4100502.9952000002</v>
      </c>
      <c r="G529" s="24"/>
      <c r="H529" s="25"/>
      <c r="I529" s="25"/>
      <c r="J529" s="25"/>
      <c r="K529" s="25"/>
      <c r="L529" s="24"/>
      <c r="M529" s="24"/>
      <c r="N529" s="25"/>
      <c r="O529" s="25"/>
      <c r="P529" s="25"/>
    </row>
    <row r="530" spans="1:16" ht="36">
      <c r="A530" s="20">
        <v>525</v>
      </c>
      <c r="B530" s="21" t="s">
        <v>110</v>
      </c>
      <c r="C530" s="21" t="s">
        <v>415</v>
      </c>
      <c r="D530" s="22">
        <v>2144272.1179999998</v>
      </c>
      <c r="E530" s="22">
        <v>1711571.5390999999</v>
      </c>
      <c r="F530" s="23">
        <f t="shared" si="8"/>
        <v>3855843.6570999995</v>
      </c>
      <c r="G530" s="24"/>
      <c r="H530" s="25"/>
      <c r="I530" s="25"/>
      <c r="J530" s="25"/>
      <c r="K530" s="25"/>
      <c r="L530" s="24"/>
      <c r="M530" s="24"/>
      <c r="N530" s="25"/>
      <c r="O530" s="25"/>
      <c r="P530" s="25"/>
    </row>
    <row r="531" spans="1:16" ht="36">
      <c r="A531" s="20">
        <v>526</v>
      </c>
      <c r="B531" s="21" t="s">
        <v>110</v>
      </c>
      <c r="C531" s="21" t="s">
        <v>417</v>
      </c>
      <c r="D531" s="22">
        <v>2450023.4876999999</v>
      </c>
      <c r="E531" s="22">
        <v>1955624.2123</v>
      </c>
      <c r="F531" s="23">
        <f t="shared" si="8"/>
        <v>4405647.7</v>
      </c>
      <c r="G531" s="24"/>
      <c r="H531" s="25"/>
      <c r="I531" s="25"/>
      <c r="J531" s="25"/>
      <c r="K531" s="25"/>
      <c r="L531" s="24"/>
      <c r="M531" s="24"/>
      <c r="N531" s="25"/>
      <c r="O531" s="25"/>
      <c r="P531" s="25"/>
    </row>
    <row r="532" spans="1:16" ht="36">
      <c r="A532" s="20">
        <v>527</v>
      </c>
      <c r="B532" s="21" t="s">
        <v>110</v>
      </c>
      <c r="C532" s="21" t="s">
        <v>419</v>
      </c>
      <c r="D532" s="22">
        <v>3833695.9515999998</v>
      </c>
      <c r="E532" s="22">
        <v>3060080.3067000001</v>
      </c>
      <c r="F532" s="23">
        <f t="shared" si="8"/>
        <v>6893776.2582999999</v>
      </c>
      <c r="G532" s="24"/>
      <c r="H532" s="25"/>
      <c r="I532" s="25"/>
      <c r="J532" s="25"/>
      <c r="K532" s="25"/>
      <c r="L532" s="24"/>
      <c r="M532" s="24"/>
      <c r="N532" s="25"/>
      <c r="O532" s="25"/>
      <c r="P532" s="25"/>
    </row>
    <row r="533" spans="1:16" ht="36">
      <c r="A533" s="20">
        <v>528</v>
      </c>
      <c r="B533" s="21" t="s">
        <v>110</v>
      </c>
      <c r="C533" s="21" t="s">
        <v>421</v>
      </c>
      <c r="D533" s="22">
        <v>3552856.8245000001</v>
      </c>
      <c r="E533" s="22">
        <v>2835912.7428000001</v>
      </c>
      <c r="F533" s="23">
        <f t="shared" si="8"/>
        <v>6388769.5673000002</v>
      </c>
      <c r="G533" s="24"/>
      <c r="H533" s="25"/>
      <c r="I533" s="25"/>
      <c r="J533" s="25"/>
      <c r="K533" s="25"/>
      <c r="L533" s="24"/>
      <c r="M533" s="24"/>
      <c r="N533" s="25"/>
      <c r="O533" s="25"/>
      <c r="P533" s="25"/>
    </row>
    <row r="534" spans="1:16" ht="36">
      <c r="A534" s="20">
        <v>529</v>
      </c>
      <c r="B534" s="21" t="s">
        <v>110</v>
      </c>
      <c r="C534" s="21" t="s">
        <v>423</v>
      </c>
      <c r="D534" s="22">
        <v>2717881.3783</v>
      </c>
      <c r="E534" s="22">
        <v>2169430.0713999998</v>
      </c>
      <c r="F534" s="23">
        <f t="shared" si="8"/>
        <v>4887311.4496999998</v>
      </c>
      <c r="G534" s="24"/>
      <c r="H534" s="25"/>
      <c r="I534" s="25"/>
      <c r="J534" s="25"/>
      <c r="K534" s="25"/>
      <c r="L534" s="24"/>
      <c r="M534" s="24"/>
      <c r="N534" s="25"/>
      <c r="O534" s="25"/>
      <c r="P534" s="25"/>
    </row>
    <row r="535" spans="1:16" ht="36">
      <c r="A535" s="20">
        <v>530</v>
      </c>
      <c r="B535" s="21" t="s">
        <v>110</v>
      </c>
      <c r="C535" s="21" t="s">
        <v>404</v>
      </c>
      <c r="D535" s="22">
        <v>2601537.7006999999</v>
      </c>
      <c r="E535" s="22">
        <v>2076563.8134999999</v>
      </c>
      <c r="F535" s="23">
        <f t="shared" si="8"/>
        <v>4678101.5142000001</v>
      </c>
      <c r="G535" s="24"/>
      <c r="H535" s="25"/>
      <c r="I535" s="25"/>
      <c r="J535" s="25"/>
      <c r="K535" s="25"/>
      <c r="L535" s="24"/>
      <c r="M535" s="24"/>
      <c r="N535" s="25"/>
      <c r="O535" s="25"/>
      <c r="P535" s="25"/>
    </row>
    <row r="536" spans="1:16" ht="36">
      <c r="A536" s="20">
        <v>531</v>
      </c>
      <c r="B536" s="21" t="s">
        <v>110</v>
      </c>
      <c r="C536" s="21" t="s">
        <v>427</v>
      </c>
      <c r="D536" s="22">
        <v>2763947.0792999999</v>
      </c>
      <c r="E536" s="22">
        <v>2206200.0046000001</v>
      </c>
      <c r="F536" s="23">
        <f t="shared" si="8"/>
        <v>4970147.0839</v>
      </c>
      <c r="G536" s="24"/>
      <c r="H536" s="25"/>
      <c r="I536" s="25"/>
      <c r="J536" s="25"/>
      <c r="K536" s="25"/>
      <c r="L536" s="24"/>
      <c r="M536" s="24"/>
      <c r="N536" s="25"/>
      <c r="O536" s="25"/>
      <c r="P536" s="25"/>
    </row>
    <row r="537" spans="1:16" ht="36">
      <c r="A537" s="20">
        <v>532</v>
      </c>
      <c r="B537" s="21" t="s">
        <v>110</v>
      </c>
      <c r="C537" s="21" t="s">
        <v>429</v>
      </c>
      <c r="D537" s="22">
        <v>2218800.5776</v>
      </c>
      <c r="E537" s="22">
        <v>1771060.6259999999</v>
      </c>
      <c r="F537" s="23">
        <f t="shared" si="8"/>
        <v>3989861.2035999997</v>
      </c>
      <c r="G537" s="24"/>
      <c r="H537" s="25"/>
      <c r="I537" s="25"/>
      <c r="J537" s="25"/>
      <c r="K537" s="25"/>
      <c r="L537" s="24"/>
      <c r="M537" s="24"/>
      <c r="N537" s="25"/>
      <c r="O537" s="25"/>
      <c r="P537" s="25"/>
    </row>
    <row r="538" spans="1:16" ht="18">
      <c r="A538" s="20">
        <v>533</v>
      </c>
      <c r="B538" s="21" t="s">
        <v>111</v>
      </c>
      <c r="C538" s="21" t="s">
        <v>433</v>
      </c>
      <c r="D538" s="22">
        <v>2439736.1310999999</v>
      </c>
      <c r="E538" s="22">
        <v>1947412.7794000001</v>
      </c>
      <c r="F538" s="23">
        <f t="shared" si="8"/>
        <v>4387148.9105000002</v>
      </c>
      <c r="G538" s="24"/>
      <c r="H538" s="25"/>
      <c r="I538" s="25"/>
      <c r="J538" s="25"/>
      <c r="K538" s="25"/>
      <c r="L538" s="24"/>
      <c r="M538" s="24"/>
      <c r="N538" s="25"/>
      <c r="O538" s="25"/>
      <c r="P538" s="25"/>
    </row>
    <row r="539" spans="1:16" ht="18">
      <c r="A539" s="20">
        <v>534</v>
      </c>
      <c r="B539" s="21" t="s">
        <v>111</v>
      </c>
      <c r="C539" s="21" t="s">
        <v>435</v>
      </c>
      <c r="D539" s="22">
        <v>2094679.8182000001</v>
      </c>
      <c r="E539" s="22">
        <v>1671986.6524</v>
      </c>
      <c r="F539" s="23">
        <f t="shared" si="8"/>
        <v>3766666.4706000001</v>
      </c>
      <c r="G539" s="24"/>
      <c r="H539" s="25"/>
      <c r="I539" s="25"/>
      <c r="J539" s="25"/>
      <c r="K539" s="25"/>
      <c r="L539" s="24"/>
      <c r="M539" s="24"/>
      <c r="N539" s="25"/>
      <c r="O539" s="25"/>
      <c r="P539" s="25"/>
    </row>
    <row r="540" spans="1:16" ht="18">
      <c r="A540" s="20">
        <v>535</v>
      </c>
      <c r="B540" s="21" t="s">
        <v>111</v>
      </c>
      <c r="C540" s="21" t="s">
        <v>437</v>
      </c>
      <c r="D540" s="22">
        <v>2398843.2568000001</v>
      </c>
      <c r="E540" s="22">
        <v>1914771.8289999999</v>
      </c>
      <c r="F540" s="23">
        <f t="shared" si="8"/>
        <v>4313615.0857999995</v>
      </c>
      <c r="G540" s="24"/>
      <c r="H540" s="25"/>
      <c r="I540" s="25"/>
      <c r="J540" s="25"/>
      <c r="K540" s="25"/>
      <c r="L540" s="24"/>
      <c r="M540" s="24"/>
      <c r="N540" s="25"/>
      <c r="O540" s="25"/>
      <c r="P540" s="25"/>
    </row>
    <row r="541" spans="1:16" ht="18">
      <c r="A541" s="20">
        <v>536</v>
      </c>
      <c r="B541" s="21" t="s">
        <v>111</v>
      </c>
      <c r="C541" s="21" t="s">
        <v>439</v>
      </c>
      <c r="D541" s="22">
        <v>3904964.4393000002</v>
      </c>
      <c r="E541" s="22">
        <v>3116967.2634999999</v>
      </c>
      <c r="F541" s="23">
        <f t="shared" si="8"/>
        <v>7021931.7028000001</v>
      </c>
      <c r="G541" s="24"/>
      <c r="H541" s="25"/>
      <c r="I541" s="25"/>
      <c r="J541" s="25"/>
      <c r="K541" s="25"/>
      <c r="L541" s="24"/>
      <c r="M541" s="24"/>
      <c r="N541" s="25"/>
      <c r="O541" s="25"/>
      <c r="P541" s="25"/>
    </row>
    <row r="542" spans="1:16" ht="18">
      <c r="A542" s="20">
        <v>537</v>
      </c>
      <c r="B542" s="21" t="s">
        <v>111</v>
      </c>
      <c r="C542" s="21" t="s">
        <v>441</v>
      </c>
      <c r="D542" s="22">
        <v>2343977.1719999998</v>
      </c>
      <c r="E542" s="22">
        <v>1870977.3737999999</v>
      </c>
      <c r="F542" s="23">
        <f t="shared" si="8"/>
        <v>4214954.5457999995</v>
      </c>
      <c r="G542" s="24"/>
      <c r="H542" s="25"/>
      <c r="I542" s="25"/>
      <c r="J542" s="25"/>
      <c r="K542" s="25"/>
      <c r="L542" s="24"/>
      <c r="M542" s="24"/>
      <c r="N542" s="25"/>
      <c r="O542" s="25"/>
      <c r="P542" s="25"/>
    </row>
    <row r="543" spans="1:16" ht="18">
      <c r="A543" s="20">
        <v>538</v>
      </c>
      <c r="B543" s="21" t="s">
        <v>111</v>
      </c>
      <c r="C543" s="21" t="s">
        <v>443</v>
      </c>
      <c r="D543" s="22">
        <v>2468704.7483000001</v>
      </c>
      <c r="E543" s="22">
        <v>1970535.7124999999</v>
      </c>
      <c r="F543" s="23">
        <f t="shared" si="8"/>
        <v>4439240.4607999995</v>
      </c>
      <c r="G543" s="24"/>
      <c r="H543" s="25"/>
      <c r="I543" s="25"/>
      <c r="J543" s="25"/>
      <c r="K543" s="25"/>
      <c r="L543" s="24"/>
      <c r="M543" s="24"/>
      <c r="N543" s="25"/>
      <c r="O543" s="25"/>
      <c r="P543" s="25"/>
    </row>
    <row r="544" spans="1:16" ht="18">
      <c r="A544" s="20">
        <v>539</v>
      </c>
      <c r="B544" s="21" t="s">
        <v>111</v>
      </c>
      <c r="C544" s="21" t="s">
        <v>445</v>
      </c>
      <c r="D544" s="22">
        <v>2338326.7230000002</v>
      </c>
      <c r="E544" s="22">
        <v>1866467.1498</v>
      </c>
      <c r="F544" s="23">
        <f t="shared" si="8"/>
        <v>4204793.8728</v>
      </c>
      <c r="G544" s="24"/>
      <c r="H544" s="25"/>
      <c r="I544" s="25"/>
      <c r="J544" s="25"/>
      <c r="K544" s="25"/>
      <c r="L544" s="24"/>
      <c r="M544" s="24"/>
      <c r="N544" s="25"/>
      <c r="O544" s="25"/>
      <c r="P544" s="25"/>
    </row>
    <row r="545" spans="1:16" ht="18">
      <c r="A545" s="20">
        <v>540</v>
      </c>
      <c r="B545" s="21" t="s">
        <v>111</v>
      </c>
      <c r="C545" s="21" t="s">
        <v>447</v>
      </c>
      <c r="D545" s="22">
        <v>2089443.0778000001</v>
      </c>
      <c r="E545" s="22">
        <v>1667806.6532000001</v>
      </c>
      <c r="F545" s="23">
        <f t="shared" si="8"/>
        <v>3757249.7310000001</v>
      </c>
      <c r="G545" s="24"/>
      <c r="H545" s="25"/>
      <c r="I545" s="25"/>
      <c r="J545" s="25"/>
      <c r="K545" s="25"/>
      <c r="L545" s="24"/>
      <c r="M545" s="24"/>
      <c r="N545" s="25"/>
      <c r="O545" s="25"/>
      <c r="P545" s="25"/>
    </row>
    <row r="546" spans="1:16" ht="18">
      <c r="A546" s="20">
        <v>541</v>
      </c>
      <c r="B546" s="21" t="s">
        <v>111</v>
      </c>
      <c r="C546" s="21" t="s">
        <v>449</v>
      </c>
      <c r="D546" s="22">
        <v>2254629.3635</v>
      </c>
      <c r="E546" s="22">
        <v>1799659.3891</v>
      </c>
      <c r="F546" s="23">
        <f t="shared" si="8"/>
        <v>4054288.7526000002</v>
      </c>
      <c r="G546" s="24"/>
      <c r="H546" s="25"/>
      <c r="I546" s="25"/>
      <c r="J546" s="25"/>
      <c r="K546" s="25"/>
      <c r="L546" s="24"/>
      <c r="M546" s="24"/>
      <c r="N546" s="25"/>
      <c r="O546" s="25"/>
      <c r="P546" s="25"/>
    </row>
    <row r="547" spans="1:16" ht="18">
      <c r="A547" s="20">
        <v>542</v>
      </c>
      <c r="B547" s="21" t="s">
        <v>111</v>
      </c>
      <c r="C547" s="21" t="s">
        <v>451</v>
      </c>
      <c r="D547" s="22">
        <v>2482980.2710000002</v>
      </c>
      <c r="E547" s="22">
        <v>1981930.5248</v>
      </c>
      <c r="F547" s="23">
        <f t="shared" si="8"/>
        <v>4464910.7958000004</v>
      </c>
      <c r="G547" s="24"/>
      <c r="H547" s="25"/>
      <c r="I547" s="25"/>
      <c r="J547" s="25"/>
      <c r="K547" s="25"/>
      <c r="L547" s="24"/>
      <c r="M547" s="24"/>
      <c r="N547" s="25"/>
      <c r="O547" s="25"/>
      <c r="P547" s="25"/>
    </row>
    <row r="548" spans="1:16" ht="18">
      <c r="A548" s="20">
        <v>543</v>
      </c>
      <c r="B548" s="21" t="s">
        <v>111</v>
      </c>
      <c r="C548" s="21" t="s">
        <v>453</v>
      </c>
      <c r="D548" s="22">
        <v>2425361.9840000002</v>
      </c>
      <c r="E548" s="22">
        <v>1935939.2444</v>
      </c>
      <c r="F548" s="23">
        <f t="shared" si="8"/>
        <v>4361301.2284000004</v>
      </c>
      <c r="G548" s="24"/>
      <c r="H548" s="25"/>
      <c r="I548" s="25"/>
      <c r="J548" s="25"/>
      <c r="K548" s="25"/>
      <c r="L548" s="24"/>
      <c r="M548" s="24"/>
      <c r="N548" s="25"/>
      <c r="O548" s="25"/>
      <c r="P548" s="25"/>
    </row>
    <row r="549" spans="1:16" ht="18">
      <c r="A549" s="20">
        <v>544</v>
      </c>
      <c r="B549" s="21" t="s">
        <v>111</v>
      </c>
      <c r="C549" s="21" t="s">
        <v>455</v>
      </c>
      <c r="D549" s="22">
        <v>2822201.7171</v>
      </c>
      <c r="E549" s="22">
        <v>2252699.2242000001</v>
      </c>
      <c r="F549" s="23">
        <f t="shared" si="8"/>
        <v>5074900.9413000001</v>
      </c>
      <c r="G549" s="24"/>
      <c r="H549" s="25"/>
      <c r="I549" s="25"/>
      <c r="J549" s="25"/>
      <c r="K549" s="25"/>
      <c r="L549" s="24"/>
      <c r="M549" s="24"/>
      <c r="N549" s="25"/>
      <c r="O549" s="25"/>
      <c r="P549" s="25"/>
    </row>
    <row r="550" spans="1:16" ht="18">
      <c r="A550" s="20">
        <v>545</v>
      </c>
      <c r="B550" s="21" t="s">
        <v>111</v>
      </c>
      <c r="C550" s="21" t="s">
        <v>457</v>
      </c>
      <c r="D550" s="22">
        <v>2890981.7746000001</v>
      </c>
      <c r="E550" s="22">
        <v>2307599.9002999999</v>
      </c>
      <c r="F550" s="23">
        <f t="shared" si="8"/>
        <v>5198581.6749</v>
      </c>
      <c r="G550" s="24"/>
      <c r="H550" s="25"/>
      <c r="I550" s="25"/>
      <c r="J550" s="25"/>
      <c r="K550" s="25"/>
      <c r="L550" s="24"/>
      <c r="M550" s="24"/>
      <c r="N550" s="25"/>
      <c r="O550" s="25"/>
      <c r="P550" s="25"/>
    </row>
    <row r="551" spans="1:16" ht="18">
      <c r="A551" s="20">
        <v>546</v>
      </c>
      <c r="B551" s="21" t="s">
        <v>111</v>
      </c>
      <c r="C551" s="21" t="s">
        <v>459</v>
      </c>
      <c r="D551" s="22">
        <v>3201084.0885000001</v>
      </c>
      <c r="E551" s="22">
        <v>2555125.5244999998</v>
      </c>
      <c r="F551" s="23">
        <f t="shared" si="8"/>
        <v>5756209.6129999999</v>
      </c>
      <c r="G551" s="24"/>
      <c r="H551" s="25"/>
      <c r="I551" s="25"/>
      <c r="J551" s="25"/>
      <c r="K551" s="25"/>
      <c r="L551" s="24"/>
      <c r="M551" s="24"/>
      <c r="N551" s="25"/>
      <c r="O551" s="25"/>
      <c r="P551" s="25"/>
    </row>
    <row r="552" spans="1:16" ht="18">
      <c r="A552" s="20">
        <v>547</v>
      </c>
      <c r="B552" s="21" t="s">
        <v>111</v>
      </c>
      <c r="C552" s="21" t="s">
        <v>461</v>
      </c>
      <c r="D552" s="22">
        <v>3777080.1963</v>
      </c>
      <c r="E552" s="22">
        <v>3014889.2535000001</v>
      </c>
      <c r="F552" s="23">
        <f t="shared" si="8"/>
        <v>6791969.4497999996</v>
      </c>
      <c r="G552" s="24"/>
      <c r="H552" s="25"/>
      <c r="I552" s="25"/>
      <c r="J552" s="25"/>
      <c r="K552" s="25"/>
      <c r="L552" s="24"/>
      <c r="M552" s="24"/>
      <c r="N552" s="25"/>
      <c r="O552" s="25"/>
      <c r="P552" s="25"/>
    </row>
    <row r="553" spans="1:16" ht="18">
      <c r="A553" s="20">
        <v>548</v>
      </c>
      <c r="B553" s="21" t="s">
        <v>111</v>
      </c>
      <c r="C553" s="21" t="s">
        <v>463</v>
      </c>
      <c r="D553" s="22">
        <v>2392146.5315999999</v>
      </c>
      <c r="E553" s="22">
        <v>1909426.4606999999</v>
      </c>
      <c r="F553" s="23">
        <f t="shared" si="8"/>
        <v>4301572.9923</v>
      </c>
      <c r="G553" s="24"/>
      <c r="H553" s="25"/>
      <c r="I553" s="25"/>
      <c r="J553" s="25"/>
      <c r="K553" s="25"/>
      <c r="L553" s="24"/>
      <c r="M553" s="24"/>
      <c r="N553" s="25"/>
      <c r="O553" s="25"/>
      <c r="P553" s="25"/>
    </row>
    <row r="554" spans="1:16" ht="18">
      <c r="A554" s="20">
        <v>549</v>
      </c>
      <c r="B554" s="21" t="s">
        <v>111</v>
      </c>
      <c r="C554" s="21" t="s">
        <v>465</v>
      </c>
      <c r="D554" s="22">
        <v>3246862.6090000002</v>
      </c>
      <c r="E554" s="22">
        <v>2591666.2286</v>
      </c>
      <c r="F554" s="23">
        <f t="shared" si="8"/>
        <v>5838528.8376000002</v>
      </c>
      <c r="G554" s="24"/>
      <c r="H554" s="25"/>
      <c r="I554" s="25"/>
      <c r="J554" s="25"/>
      <c r="K554" s="25"/>
      <c r="L554" s="24"/>
      <c r="M554" s="24"/>
      <c r="N554" s="25"/>
      <c r="O554" s="25"/>
      <c r="P554" s="25"/>
    </row>
    <row r="555" spans="1:16" ht="18">
      <c r="A555" s="20">
        <v>550</v>
      </c>
      <c r="B555" s="21" t="s">
        <v>111</v>
      </c>
      <c r="C555" s="21" t="s">
        <v>467</v>
      </c>
      <c r="D555" s="22">
        <v>2193185.9311000002</v>
      </c>
      <c r="E555" s="22">
        <v>1750614.8535</v>
      </c>
      <c r="F555" s="23">
        <f t="shared" si="8"/>
        <v>3943800.7845999999</v>
      </c>
      <c r="G555" s="24"/>
      <c r="H555" s="25"/>
      <c r="I555" s="25"/>
      <c r="J555" s="25"/>
      <c r="K555" s="25"/>
      <c r="L555" s="24"/>
      <c r="M555" s="24"/>
      <c r="N555" s="25"/>
      <c r="O555" s="25"/>
      <c r="P555" s="25"/>
    </row>
    <row r="556" spans="1:16" ht="18">
      <c r="A556" s="20">
        <v>551</v>
      </c>
      <c r="B556" s="21" t="s">
        <v>111</v>
      </c>
      <c r="C556" s="21" t="s">
        <v>469</v>
      </c>
      <c r="D556" s="22">
        <v>2524104.4042000002</v>
      </c>
      <c r="E556" s="22">
        <v>2014756.0674999999</v>
      </c>
      <c r="F556" s="23">
        <f t="shared" si="8"/>
        <v>4538860.4716999996</v>
      </c>
      <c r="G556" s="24"/>
      <c r="H556" s="25"/>
      <c r="I556" s="25"/>
      <c r="J556" s="25"/>
      <c r="K556" s="25"/>
      <c r="L556" s="24"/>
      <c r="M556" s="24"/>
      <c r="N556" s="25"/>
      <c r="O556" s="25"/>
      <c r="P556" s="25"/>
    </row>
    <row r="557" spans="1:16" ht="18">
      <c r="A557" s="20">
        <v>552</v>
      </c>
      <c r="B557" s="21" t="s">
        <v>111</v>
      </c>
      <c r="C557" s="21" t="s">
        <v>471</v>
      </c>
      <c r="D557" s="22">
        <v>2911271.7470999998</v>
      </c>
      <c r="E557" s="22">
        <v>2323795.4844</v>
      </c>
      <c r="F557" s="23">
        <f t="shared" si="8"/>
        <v>5235067.2314999998</v>
      </c>
      <c r="G557" s="24"/>
      <c r="H557" s="25"/>
      <c r="I557" s="25"/>
      <c r="J557" s="25"/>
      <c r="K557" s="25"/>
      <c r="L557" s="24"/>
      <c r="M557" s="24"/>
      <c r="N557" s="25"/>
      <c r="O557" s="25"/>
      <c r="P557" s="25"/>
    </row>
    <row r="558" spans="1:16" ht="18">
      <c r="A558" s="20">
        <v>553</v>
      </c>
      <c r="B558" s="21" t="s">
        <v>111</v>
      </c>
      <c r="C558" s="21" t="s">
        <v>473</v>
      </c>
      <c r="D558" s="22">
        <v>2738722.1327</v>
      </c>
      <c r="E558" s="22">
        <v>2186065.2930000001</v>
      </c>
      <c r="F558" s="23">
        <f t="shared" si="8"/>
        <v>4924787.4256999996</v>
      </c>
      <c r="G558" s="24"/>
      <c r="H558" s="25"/>
      <c r="I558" s="25"/>
      <c r="J558" s="25"/>
      <c r="K558" s="25"/>
      <c r="L558" s="24"/>
      <c r="M558" s="24"/>
      <c r="N558" s="25"/>
      <c r="O558" s="25"/>
      <c r="P558" s="25"/>
    </row>
    <row r="559" spans="1:16" ht="18">
      <c r="A559" s="20">
        <v>554</v>
      </c>
      <c r="B559" s="21" t="s">
        <v>111</v>
      </c>
      <c r="C559" s="21" t="s">
        <v>475</v>
      </c>
      <c r="D559" s="22">
        <v>3237589.1830000002</v>
      </c>
      <c r="E559" s="22">
        <v>2584264.1214000001</v>
      </c>
      <c r="F559" s="23">
        <f t="shared" si="8"/>
        <v>5821853.3044000007</v>
      </c>
      <c r="G559" s="24"/>
      <c r="H559" s="25"/>
      <c r="I559" s="25"/>
      <c r="J559" s="25"/>
      <c r="K559" s="25"/>
      <c r="L559" s="24"/>
      <c r="M559" s="24"/>
      <c r="N559" s="25"/>
      <c r="O559" s="25"/>
      <c r="P559" s="25"/>
    </row>
    <row r="560" spans="1:16" ht="18">
      <c r="A560" s="20">
        <v>555</v>
      </c>
      <c r="B560" s="21" t="s">
        <v>111</v>
      </c>
      <c r="C560" s="21" t="s">
        <v>477</v>
      </c>
      <c r="D560" s="22">
        <v>2367730.2675000001</v>
      </c>
      <c r="E560" s="22">
        <v>1889937.2445</v>
      </c>
      <c r="F560" s="23">
        <f t="shared" si="8"/>
        <v>4257667.5120000001</v>
      </c>
      <c r="G560" s="24"/>
      <c r="H560" s="25"/>
      <c r="I560" s="25"/>
      <c r="J560" s="25"/>
      <c r="K560" s="25"/>
      <c r="L560" s="24"/>
      <c r="M560" s="24"/>
      <c r="N560" s="25"/>
      <c r="O560" s="25"/>
      <c r="P560" s="25"/>
    </row>
    <row r="561" spans="1:16" ht="18">
      <c r="A561" s="20">
        <v>556</v>
      </c>
      <c r="B561" s="21" t="s">
        <v>111</v>
      </c>
      <c r="C561" s="21" t="s">
        <v>479</v>
      </c>
      <c r="D561" s="22">
        <v>1926956.6140999999</v>
      </c>
      <c r="E561" s="22">
        <v>1538108.9323</v>
      </c>
      <c r="F561" s="23">
        <f t="shared" si="8"/>
        <v>3465065.5463999999</v>
      </c>
      <c r="G561" s="24"/>
      <c r="H561" s="25"/>
      <c r="I561" s="25"/>
      <c r="J561" s="25"/>
      <c r="K561" s="25"/>
      <c r="L561" s="24"/>
      <c r="M561" s="24"/>
      <c r="N561" s="25"/>
      <c r="O561" s="25"/>
      <c r="P561" s="25"/>
    </row>
    <row r="562" spans="1:16" ht="18">
      <c r="A562" s="20">
        <v>557</v>
      </c>
      <c r="B562" s="21" t="s">
        <v>111</v>
      </c>
      <c r="C562" s="21" t="s">
        <v>481</v>
      </c>
      <c r="D562" s="22">
        <v>2147960.6096999999</v>
      </c>
      <c r="E562" s="22">
        <v>1714515.7165000001</v>
      </c>
      <c r="F562" s="23">
        <f t="shared" si="8"/>
        <v>3862476.3262</v>
      </c>
      <c r="G562" s="24"/>
      <c r="H562" s="25"/>
      <c r="I562" s="25"/>
      <c r="J562" s="25"/>
      <c r="K562" s="25"/>
      <c r="L562" s="24"/>
      <c r="M562" s="24"/>
      <c r="N562" s="25"/>
      <c r="O562" s="25"/>
      <c r="P562" s="25"/>
    </row>
    <row r="563" spans="1:16" ht="36">
      <c r="A563" s="20">
        <v>558</v>
      </c>
      <c r="B563" s="21" t="s">
        <v>112</v>
      </c>
      <c r="C563" s="21" t="s">
        <v>486</v>
      </c>
      <c r="D563" s="22">
        <v>2411547.0581999999</v>
      </c>
      <c r="E563" s="22">
        <v>1924912.0833999999</v>
      </c>
      <c r="F563" s="23">
        <f t="shared" si="8"/>
        <v>4336459.1415999997</v>
      </c>
      <c r="G563" s="24"/>
      <c r="H563" s="25"/>
      <c r="I563" s="25"/>
      <c r="J563" s="25"/>
      <c r="K563" s="25"/>
      <c r="L563" s="24"/>
      <c r="M563" s="24"/>
      <c r="N563" s="25"/>
      <c r="O563" s="25"/>
      <c r="P563" s="25"/>
    </row>
    <row r="564" spans="1:16" ht="36">
      <c r="A564" s="20">
        <v>559</v>
      </c>
      <c r="B564" s="21" t="s">
        <v>112</v>
      </c>
      <c r="C564" s="21" t="s">
        <v>488</v>
      </c>
      <c r="D564" s="22">
        <v>2489553.3445000001</v>
      </c>
      <c r="E564" s="22">
        <v>1987177.1935000001</v>
      </c>
      <c r="F564" s="23">
        <f t="shared" si="8"/>
        <v>4476730.5380000006</v>
      </c>
      <c r="G564" s="24"/>
      <c r="H564" s="25"/>
      <c r="I564" s="25"/>
      <c r="J564" s="25"/>
      <c r="K564" s="25"/>
      <c r="L564" s="24"/>
      <c r="M564" s="24"/>
      <c r="N564" s="25"/>
      <c r="O564" s="25"/>
      <c r="P564" s="25"/>
    </row>
    <row r="565" spans="1:16" ht="18">
      <c r="A565" s="20">
        <v>560</v>
      </c>
      <c r="B565" s="21" t="s">
        <v>112</v>
      </c>
      <c r="C565" s="21" t="s">
        <v>490</v>
      </c>
      <c r="D565" s="22">
        <v>3826525.9059000001</v>
      </c>
      <c r="E565" s="22">
        <v>3054357.1310000001</v>
      </c>
      <c r="F565" s="23">
        <f t="shared" si="8"/>
        <v>6880883.0369000006</v>
      </c>
      <c r="G565" s="24"/>
      <c r="H565" s="25"/>
      <c r="I565" s="25"/>
      <c r="J565" s="25"/>
      <c r="K565" s="25"/>
      <c r="L565" s="24"/>
      <c r="M565" s="24"/>
      <c r="N565" s="25"/>
      <c r="O565" s="25"/>
      <c r="P565" s="25"/>
    </row>
    <row r="566" spans="1:16" ht="18">
      <c r="A566" s="20">
        <v>561</v>
      </c>
      <c r="B566" s="21" t="s">
        <v>112</v>
      </c>
      <c r="C566" s="21" t="s">
        <v>492</v>
      </c>
      <c r="D566" s="22">
        <v>2515972.906</v>
      </c>
      <c r="E566" s="22">
        <v>2008265.4543000001</v>
      </c>
      <c r="F566" s="23">
        <f t="shared" si="8"/>
        <v>4524238.3602999998</v>
      </c>
      <c r="G566" s="24"/>
      <c r="H566" s="25"/>
      <c r="I566" s="25"/>
      <c r="J566" s="25"/>
      <c r="K566" s="25"/>
      <c r="L566" s="24"/>
      <c r="M566" s="24"/>
      <c r="N566" s="25"/>
      <c r="O566" s="25"/>
      <c r="P566" s="25"/>
    </row>
    <row r="567" spans="1:16" ht="18">
      <c r="A567" s="20">
        <v>562</v>
      </c>
      <c r="B567" s="21" t="s">
        <v>112</v>
      </c>
      <c r="C567" s="21" t="s">
        <v>494</v>
      </c>
      <c r="D567" s="22">
        <v>2254761.2379999999</v>
      </c>
      <c r="E567" s="22">
        <v>1799764.6521999999</v>
      </c>
      <c r="F567" s="23">
        <f t="shared" si="8"/>
        <v>4054525.8901999998</v>
      </c>
      <c r="G567" s="24"/>
      <c r="H567" s="25"/>
      <c r="I567" s="25"/>
      <c r="J567" s="25"/>
      <c r="K567" s="25"/>
      <c r="L567" s="24"/>
      <c r="M567" s="24"/>
      <c r="N567" s="25"/>
      <c r="O567" s="25"/>
      <c r="P567" s="25"/>
    </row>
    <row r="568" spans="1:16" ht="18">
      <c r="A568" s="20">
        <v>563</v>
      </c>
      <c r="B568" s="21" t="s">
        <v>112</v>
      </c>
      <c r="C568" s="21" t="s">
        <v>496</v>
      </c>
      <c r="D568" s="22">
        <v>1715140.0331999999</v>
      </c>
      <c r="E568" s="22">
        <v>1369035.6004000001</v>
      </c>
      <c r="F568" s="23">
        <f t="shared" si="8"/>
        <v>3084175.6336000003</v>
      </c>
      <c r="G568" s="24"/>
      <c r="H568" s="25"/>
      <c r="I568" s="25"/>
      <c r="J568" s="25"/>
      <c r="K568" s="25"/>
      <c r="L568" s="24"/>
      <c r="M568" s="24"/>
      <c r="N568" s="25"/>
      <c r="O568" s="25"/>
      <c r="P568" s="25"/>
    </row>
    <row r="569" spans="1:16" ht="18">
      <c r="A569" s="20">
        <v>564</v>
      </c>
      <c r="B569" s="21" t="s">
        <v>112</v>
      </c>
      <c r="C569" s="21" t="s">
        <v>498</v>
      </c>
      <c r="D569" s="22">
        <v>1670849.4787000001</v>
      </c>
      <c r="E569" s="22">
        <v>1333682.6003</v>
      </c>
      <c r="F569" s="23">
        <f t="shared" si="8"/>
        <v>3004532.0789999999</v>
      </c>
      <c r="G569" s="24"/>
      <c r="H569" s="25"/>
      <c r="I569" s="25"/>
      <c r="J569" s="25"/>
      <c r="K569" s="25"/>
      <c r="L569" s="24"/>
      <c r="M569" s="24"/>
      <c r="N569" s="25"/>
      <c r="O569" s="25"/>
      <c r="P569" s="25"/>
    </row>
    <row r="570" spans="1:16" ht="18">
      <c r="A570" s="20">
        <v>565</v>
      </c>
      <c r="B570" s="21" t="s">
        <v>112</v>
      </c>
      <c r="C570" s="21" t="s">
        <v>500</v>
      </c>
      <c r="D570" s="22">
        <v>3751821.6959000002</v>
      </c>
      <c r="E570" s="22">
        <v>2994727.7590000001</v>
      </c>
      <c r="F570" s="23">
        <f t="shared" si="8"/>
        <v>6746549.4549000002</v>
      </c>
      <c r="G570" s="24"/>
      <c r="H570" s="25"/>
      <c r="I570" s="25"/>
      <c r="J570" s="25"/>
      <c r="K570" s="25"/>
      <c r="L570" s="24"/>
      <c r="M570" s="24"/>
      <c r="N570" s="25"/>
      <c r="O570" s="25"/>
      <c r="P570" s="25"/>
    </row>
    <row r="571" spans="1:16" ht="18">
      <c r="A571" s="20">
        <v>566</v>
      </c>
      <c r="B571" s="21" t="s">
        <v>112</v>
      </c>
      <c r="C571" s="21" t="s">
        <v>502</v>
      </c>
      <c r="D571" s="22">
        <v>2232800.4402999999</v>
      </c>
      <c r="E571" s="22">
        <v>1782235.4047999999</v>
      </c>
      <c r="F571" s="23">
        <f t="shared" si="8"/>
        <v>4015035.8450999996</v>
      </c>
      <c r="G571" s="24"/>
      <c r="H571" s="25"/>
      <c r="I571" s="25"/>
      <c r="J571" s="25"/>
      <c r="K571" s="25"/>
      <c r="L571" s="24"/>
      <c r="M571" s="24"/>
      <c r="N571" s="25"/>
      <c r="O571" s="25"/>
      <c r="P571" s="25"/>
    </row>
    <row r="572" spans="1:16" ht="18">
      <c r="A572" s="20">
        <v>567</v>
      </c>
      <c r="B572" s="21" t="s">
        <v>112</v>
      </c>
      <c r="C572" s="21" t="s">
        <v>504</v>
      </c>
      <c r="D572" s="22">
        <v>2789665.8245000001</v>
      </c>
      <c r="E572" s="22">
        <v>2226728.8694000002</v>
      </c>
      <c r="F572" s="23">
        <f t="shared" si="8"/>
        <v>5016394.6939000003</v>
      </c>
      <c r="G572" s="24"/>
      <c r="H572" s="25"/>
      <c r="I572" s="25"/>
      <c r="J572" s="25"/>
      <c r="K572" s="25"/>
      <c r="L572" s="24"/>
      <c r="M572" s="24"/>
      <c r="N572" s="25"/>
      <c r="O572" s="25"/>
      <c r="P572" s="25"/>
    </row>
    <row r="573" spans="1:16" ht="18">
      <c r="A573" s="20">
        <v>568</v>
      </c>
      <c r="B573" s="21" t="s">
        <v>112</v>
      </c>
      <c r="C573" s="21" t="s">
        <v>506</v>
      </c>
      <c r="D573" s="22">
        <v>2152228.4043999999</v>
      </c>
      <c r="E573" s="22">
        <v>1717922.2971000001</v>
      </c>
      <c r="F573" s="23">
        <f t="shared" si="8"/>
        <v>3870150.7015</v>
      </c>
      <c r="G573" s="24"/>
      <c r="H573" s="25"/>
      <c r="I573" s="25"/>
      <c r="J573" s="25"/>
      <c r="K573" s="25"/>
      <c r="L573" s="24"/>
      <c r="M573" s="24"/>
      <c r="N573" s="25"/>
      <c r="O573" s="25"/>
      <c r="P573" s="25"/>
    </row>
    <row r="574" spans="1:16" ht="18">
      <c r="A574" s="20">
        <v>569</v>
      </c>
      <c r="B574" s="21" t="s">
        <v>112</v>
      </c>
      <c r="C574" s="21" t="s">
        <v>508</v>
      </c>
      <c r="D574" s="22">
        <v>1944444.2183999999</v>
      </c>
      <c r="E574" s="22">
        <v>1552067.6484000001</v>
      </c>
      <c r="F574" s="23">
        <f t="shared" si="8"/>
        <v>3496511.8668</v>
      </c>
      <c r="G574" s="24"/>
      <c r="H574" s="25"/>
      <c r="I574" s="25"/>
      <c r="J574" s="25"/>
      <c r="K574" s="25"/>
      <c r="L574" s="24"/>
      <c r="M574" s="24"/>
      <c r="N574" s="25"/>
      <c r="O574" s="25"/>
      <c r="P574" s="25"/>
    </row>
    <row r="575" spans="1:16" ht="36">
      <c r="A575" s="20">
        <v>570</v>
      </c>
      <c r="B575" s="21" t="s">
        <v>112</v>
      </c>
      <c r="C575" s="21" t="s">
        <v>510</v>
      </c>
      <c r="D575" s="22">
        <v>1753418.09</v>
      </c>
      <c r="E575" s="22">
        <v>1399589.3869</v>
      </c>
      <c r="F575" s="23">
        <f t="shared" si="8"/>
        <v>3153007.4769000001</v>
      </c>
      <c r="G575" s="24"/>
      <c r="H575" s="25"/>
      <c r="I575" s="25"/>
      <c r="J575" s="25"/>
      <c r="K575" s="25"/>
      <c r="L575" s="24"/>
      <c r="M575" s="24"/>
      <c r="N575" s="25"/>
      <c r="O575" s="25"/>
      <c r="P575" s="25"/>
    </row>
    <row r="576" spans="1:16" ht="18">
      <c r="A576" s="20">
        <v>571</v>
      </c>
      <c r="B576" s="21" t="s">
        <v>112</v>
      </c>
      <c r="C576" s="21" t="s">
        <v>512</v>
      </c>
      <c r="D576" s="22">
        <v>2015776.7683999999</v>
      </c>
      <c r="E576" s="22">
        <v>1609005.7401000001</v>
      </c>
      <c r="F576" s="23">
        <f t="shared" si="8"/>
        <v>3624782.5085</v>
      </c>
      <c r="G576" s="24"/>
      <c r="H576" s="25"/>
      <c r="I576" s="25"/>
      <c r="J576" s="25"/>
      <c r="K576" s="25"/>
      <c r="L576" s="24"/>
      <c r="M576" s="24"/>
      <c r="N576" s="25"/>
      <c r="O576" s="25"/>
      <c r="P576" s="25"/>
    </row>
    <row r="577" spans="1:16" ht="18">
      <c r="A577" s="20">
        <v>572</v>
      </c>
      <c r="B577" s="21" t="s">
        <v>112</v>
      </c>
      <c r="C577" s="21" t="s">
        <v>514</v>
      </c>
      <c r="D577" s="22">
        <v>2111361.1502</v>
      </c>
      <c r="E577" s="22">
        <v>1685301.7969</v>
      </c>
      <c r="F577" s="23">
        <f t="shared" si="8"/>
        <v>3796662.9471</v>
      </c>
      <c r="G577" s="24"/>
      <c r="H577" s="25"/>
      <c r="I577" s="25"/>
      <c r="J577" s="25"/>
      <c r="K577" s="25"/>
      <c r="L577" s="24"/>
      <c r="M577" s="24"/>
      <c r="N577" s="25"/>
      <c r="O577" s="25"/>
      <c r="P577" s="25"/>
    </row>
    <row r="578" spans="1:16" ht="36">
      <c r="A578" s="20">
        <v>573</v>
      </c>
      <c r="B578" s="21" t="s">
        <v>112</v>
      </c>
      <c r="C578" s="21" t="s">
        <v>516</v>
      </c>
      <c r="D578" s="22">
        <v>2560031.7453999999</v>
      </c>
      <c r="E578" s="22">
        <v>2043433.4979999999</v>
      </c>
      <c r="F578" s="23">
        <f t="shared" si="8"/>
        <v>4603465.2434</v>
      </c>
      <c r="G578" s="24"/>
      <c r="H578" s="25"/>
      <c r="I578" s="25"/>
      <c r="J578" s="25"/>
      <c r="K578" s="25"/>
      <c r="L578" s="24"/>
      <c r="M578" s="24"/>
      <c r="N578" s="25"/>
      <c r="O578" s="25"/>
      <c r="P578" s="25"/>
    </row>
    <row r="579" spans="1:16" ht="18">
      <c r="A579" s="20">
        <v>574</v>
      </c>
      <c r="B579" s="21" t="s">
        <v>112</v>
      </c>
      <c r="C579" s="21" t="s">
        <v>518</v>
      </c>
      <c r="D579" s="22">
        <v>2149095.5243000002</v>
      </c>
      <c r="E579" s="22">
        <v>1715421.6125</v>
      </c>
      <c r="F579" s="23">
        <f t="shared" si="8"/>
        <v>3864517.1368000004</v>
      </c>
      <c r="G579" s="24"/>
      <c r="H579" s="25"/>
      <c r="I579" s="25"/>
      <c r="J579" s="25"/>
      <c r="K579" s="25"/>
      <c r="L579" s="24"/>
      <c r="M579" s="24"/>
      <c r="N579" s="25"/>
      <c r="O579" s="25"/>
      <c r="P579" s="25"/>
    </row>
    <row r="580" spans="1:16" ht="18">
      <c r="A580" s="20">
        <v>575</v>
      </c>
      <c r="B580" s="21" t="s">
        <v>112</v>
      </c>
      <c r="C580" s="21" t="s">
        <v>520</v>
      </c>
      <c r="D580" s="22">
        <v>1997360.7253</v>
      </c>
      <c r="E580" s="22">
        <v>1594305.9382</v>
      </c>
      <c r="F580" s="23">
        <f t="shared" si="8"/>
        <v>3591666.6634999998</v>
      </c>
      <c r="G580" s="24"/>
      <c r="H580" s="25"/>
      <c r="I580" s="25"/>
      <c r="J580" s="25"/>
      <c r="K580" s="25"/>
      <c r="L580" s="24"/>
      <c r="M580" s="24"/>
      <c r="N580" s="25"/>
      <c r="O580" s="25"/>
      <c r="P580" s="25"/>
    </row>
    <row r="581" spans="1:16" ht="36">
      <c r="A581" s="20">
        <v>576</v>
      </c>
      <c r="B581" s="21" t="s">
        <v>112</v>
      </c>
      <c r="C581" s="21" t="s">
        <v>523</v>
      </c>
      <c r="D581" s="22">
        <v>1897177.503</v>
      </c>
      <c r="E581" s="22">
        <v>1514339.0578000001</v>
      </c>
      <c r="F581" s="23">
        <f t="shared" si="8"/>
        <v>3411516.5608000001</v>
      </c>
      <c r="G581" s="24"/>
      <c r="H581" s="25"/>
      <c r="I581" s="25"/>
      <c r="J581" s="25"/>
      <c r="K581" s="25"/>
      <c r="L581" s="24"/>
      <c r="M581" s="24"/>
      <c r="N581" s="25"/>
      <c r="O581" s="25"/>
      <c r="P581" s="25"/>
    </row>
    <row r="582" spans="1:16" ht="18">
      <c r="A582" s="20">
        <v>577</v>
      </c>
      <c r="B582" s="21" t="s">
        <v>112</v>
      </c>
      <c r="C582" s="21" t="s">
        <v>525</v>
      </c>
      <c r="D582" s="22">
        <v>2573199.6752999998</v>
      </c>
      <c r="E582" s="22">
        <v>2053944.2228000001</v>
      </c>
      <c r="F582" s="23">
        <f t="shared" si="8"/>
        <v>4627143.8980999999</v>
      </c>
      <c r="G582" s="24"/>
      <c r="H582" s="25"/>
      <c r="I582" s="25"/>
      <c r="J582" s="25"/>
      <c r="K582" s="25"/>
      <c r="L582" s="24"/>
      <c r="M582" s="24"/>
      <c r="N582" s="25"/>
      <c r="O582" s="25"/>
      <c r="P582" s="25"/>
    </row>
    <row r="583" spans="1:16" ht="36">
      <c r="A583" s="20">
        <v>578</v>
      </c>
      <c r="B583" s="21" t="s">
        <v>113</v>
      </c>
      <c r="C583" s="21" t="s">
        <v>529</v>
      </c>
      <c r="D583" s="22">
        <v>2480357.6184999999</v>
      </c>
      <c r="E583" s="22">
        <v>1979837.1070000001</v>
      </c>
      <c r="F583" s="23">
        <f t="shared" ref="F583:F646" si="9">D583+E583</f>
        <v>4460194.7254999997</v>
      </c>
      <c r="G583" s="24"/>
      <c r="H583" s="25"/>
      <c r="I583" s="25"/>
      <c r="J583" s="25"/>
      <c r="K583" s="25"/>
      <c r="L583" s="24"/>
      <c r="M583" s="24"/>
      <c r="N583" s="25"/>
      <c r="O583" s="25"/>
      <c r="P583" s="25"/>
    </row>
    <row r="584" spans="1:16" ht="36">
      <c r="A584" s="20">
        <v>579</v>
      </c>
      <c r="B584" s="21" t="s">
        <v>113</v>
      </c>
      <c r="C584" s="21" t="s">
        <v>531</v>
      </c>
      <c r="D584" s="22">
        <v>2623820.5690000001</v>
      </c>
      <c r="E584" s="22">
        <v>2094350.1396000001</v>
      </c>
      <c r="F584" s="23">
        <f t="shared" si="9"/>
        <v>4718170.7086000005</v>
      </c>
      <c r="G584" s="24"/>
      <c r="H584" s="25"/>
      <c r="I584" s="25"/>
      <c r="J584" s="25"/>
      <c r="K584" s="25"/>
      <c r="L584" s="24"/>
      <c r="M584" s="24"/>
      <c r="N584" s="25"/>
      <c r="O584" s="25"/>
      <c r="P584" s="25"/>
    </row>
    <row r="585" spans="1:16" ht="36">
      <c r="A585" s="20">
        <v>580</v>
      </c>
      <c r="B585" s="21" t="s">
        <v>113</v>
      </c>
      <c r="C585" s="21" t="s">
        <v>533</v>
      </c>
      <c r="D585" s="22">
        <v>2671265.3092</v>
      </c>
      <c r="E585" s="22">
        <v>2132220.8308000001</v>
      </c>
      <c r="F585" s="23">
        <f t="shared" si="9"/>
        <v>4803486.1400000006</v>
      </c>
      <c r="G585" s="24"/>
      <c r="H585" s="25"/>
      <c r="I585" s="25"/>
      <c r="J585" s="25"/>
      <c r="K585" s="25"/>
      <c r="L585" s="24"/>
      <c r="M585" s="24"/>
      <c r="N585" s="25"/>
      <c r="O585" s="25"/>
      <c r="P585" s="25"/>
    </row>
    <row r="586" spans="1:16" ht="36">
      <c r="A586" s="20">
        <v>581</v>
      </c>
      <c r="B586" s="21" t="s">
        <v>113</v>
      </c>
      <c r="C586" s="21" t="s">
        <v>535</v>
      </c>
      <c r="D586" s="22">
        <v>1981323.3123999999</v>
      </c>
      <c r="E586" s="22">
        <v>1581504.774</v>
      </c>
      <c r="F586" s="23">
        <f t="shared" si="9"/>
        <v>3562828.0863999999</v>
      </c>
      <c r="G586" s="24"/>
      <c r="H586" s="25"/>
      <c r="I586" s="25"/>
      <c r="J586" s="25"/>
      <c r="K586" s="25"/>
      <c r="L586" s="24"/>
      <c r="M586" s="24"/>
      <c r="N586" s="25"/>
      <c r="O586" s="25"/>
      <c r="P586" s="25"/>
    </row>
    <row r="587" spans="1:16" ht="18">
      <c r="A587" s="20">
        <v>582</v>
      </c>
      <c r="B587" s="21" t="s">
        <v>113</v>
      </c>
      <c r="C587" s="21" t="s">
        <v>537</v>
      </c>
      <c r="D587" s="22">
        <v>2076187.0475000001</v>
      </c>
      <c r="E587" s="22">
        <v>1657225.6061</v>
      </c>
      <c r="F587" s="23">
        <f t="shared" si="9"/>
        <v>3733412.6535999998</v>
      </c>
      <c r="G587" s="24"/>
      <c r="H587" s="25"/>
      <c r="I587" s="25"/>
      <c r="J587" s="25"/>
      <c r="K587" s="25"/>
      <c r="L587" s="24"/>
      <c r="M587" s="24"/>
      <c r="N587" s="25"/>
      <c r="O587" s="25"/>
      <c r="P587" s="25"/>
    </row>
    <row r="588" spans="1:16" ht="18">
      <c r="A588" s="20">
        <v>583</v>
      </c>
      <c r="B588" s="21" t="s">
        <v>113</v>
      </c>
      <c r="C588" s="21" t="s">
        <v>539</v>
      </c>
      <c r="D588" s="22">
        <v>3190611.2503999998</v>
      </c>
      <c r="E588" s="22">
        <v>2546766.0391000002</v>
      </c>
      <c r="F588" s="23">
        <f t="shared" si="9"/>
        <v>5737377.2895</v>
      </c>
      <c r="G588" s="24"/>
      <c r="H588" s="25"/>
      <c r="I588" s="25"/>
      <c r="J588" s="25"/>
      <c r="K588" s="25"/>
      <c r="L588" s="24"/>
      <c r="M588" s="24"/>
      <c r="N588" s="25"/>
      <c r="O588" s="25"/>
      <c r="P588" s="25"/>
    </row>
    <row r="589" spans="1:16" ht="18">
      <c r="A589" s="20">
        <v>584</v>
      </c>
      <c r="B589" s="21" t="s">
        <v>113</v>
      </c>
      <c r="C589" s="21" t="s">
        <v>541</v>
      </c>
      <c r="D589" s="22">
        <v>2247088.7023999998</v>
      </c>
      <c r="E589" s="22">
        <v>1793640.3858</v>
      </c>
      <c r="F589" s="23">
        <f t="shared" si="9"/>
        <v>4040729.0882000001</v>
      </c>
      <c r="G589" s="24"/>
      <c r="H589" s="25"/>
      <c r="I589" s="25"/>
      <c r="J589" s="25"/>
      <c r="K589" s="25"/>
      <c r="L589" s="24"/>
      <c r="M589" s="24"/>
      <c r="N589" s="25"/>
      <c r="O589" s="25"/>
      <c r="P589" s="25"/>
    </row>
    <row r="590" spans="1:16" ht="18">
      <c r="A590" s="20">
        <v>585</v>
      </c>
      <c r="B590" s="21" t="s">
        <v>113</v>
      </c>
      <c r="C590" s="21" t="s">
        <v>543</v>
      </c>
      <c r="D590" s="22">
        <v>2263952.1590999998</v>
      </c>
      <c r="E590" s="22">
        <v>1807100.9032999999</v>
      </c>
      <c r="F590" s="23">
        <f t="shared" si="9"/>
        <v>4071053.0623999997</v>
      </c>
      <c r="G590" s="24"/>
      <c r="H590" s="25"/>
      <c r="I590" s="25"/>
      <c r="J590" s="25"/>
      <c r="K590" s="25"/>
      <c r="L590" s="24"/>
      <c r="M590" s="24"/>
      <c r="N590" s="25"/>
      <c r="O590" s="25"/>
      <c r="P590" s="25"/>
    </row>
    <row r="591" spans="1:16" ht="18">
      <c r="A591" s="20">
        <v>586</v>
      </c>
      <c r="B591" s="21" t="s">
        <v>113</v>
      </c>
      <c r="C591" s="21" t="s">
        <v>545</v>
      </c>
      <c r="D591" s="22">
        <v>2721823.3110000002</v>
      </c>
      <c r="E591" s="22">
        <v>2172576.5469</v>
      </c>
      <c r="F591" s="23">
        <f t="shared" si="9"/>
        <v>4894399.8579000002</v>
      </c>
      <c r="G591" s="24"/>
      <c r="H591" s="25"/>
      <c r="I591" s="25"/>
      <c r="J591" s="25"/>
      <c r="K591" s="25"/>
      <c r="L591" s="24"/>
      <c r="M591" s="24"/>
      <c r="N591" s="25"/>
      <c r="O591" s="25"/>
      <c r="P591" s="25"/>
    </row>
    <row r="592" spans="1:16" ht="18">
      <c r="A592" s="20">
        <v>587</v>
      </c>
      <c r="B592" s="21" t="s">
        <v>113</v>
      </c>
      <c r="C592" s="21" t="s">
        <v>547</v>
      </c>
      <c r="D592" s="22">
        <v>2953512.3039000002</v>
      </c>
      <c r="E592" s="22">
        <v>2357512.1634</v>
      </c>
      <c r="F592" s="23">
        <f t="shared" si="9"/>
        <v>5311024.4672999997</v>
      </c>
      <c r="G592" s="24"/>
      <c r="H592" s="25"/>
      <c r="I592" s="25"/>
      <c r="J592" s="25"/>
      <c r="K592" s="25"/>
      <c r="L592" s="24"/>
      <c r="M592" s="24"/>
      <c r="N592" s="25"/>
      <c r="O592" s="25"/>
      <c r="P592" s="25"/>
    </row>
    <row r="593" spans="1:16" ht="18">
      <c r="A593" s="20">
        <v>588</v>
      </c>
      <c r="B593" s="21" t="s">
        <v>113</v>
      </c>
      <c r="C593" s="21" t="s">
        <v>549</v>
      </c>
      <c r="D593" s="22">
        <v>2259877.8037999999</v>
      </c>
      <c r="E593" s="22">
        <v>1803848.7272000001</v>
      </c>
      <c r="F593" s="23">
        <f t="shared" si="9"/>
        <v>4063726.531</v>
      </c>
      <c r="G593" s="24"/>
      <c r="H593" s="25"/>
      <c r="I593" s="25"/>
      <c r="J593" s="25"/>
      <c r="K593" s="25"/>
      <c r="L593" s="24"/>
      <c r="M593" s="24"/>
      <c r="N593" s="25"/>
      <c r="O593" s="25"/>
      <c r="P593" s="25"/>
    </row>
    <row r="594" spans="1:16" ht="36">
      <c r="A594" s="20">
        <v>589</v>
      </c>
      <c r="B594" s="21" t="s">
        <v>113</v>
      </c>
      <c r="C594" s="21" t="s">
        <v>551</v>
      </c>
      <c r="D594" s="22">
        <v>2339121.6581000001</v>
      </c>
      <c r="E594" s="22">
        <v>1867101.672</v>
      </c>
      <c r="F594" s="23">
        <f t="shared" si="9"/>
        <v>4206223.3300999999</v>
      </c>
      <c r="G594" s="24"/>
      <c r="H594" s="25"/>
      <c r="I594" s="25"/>
      <c r="J594" s="25"/>
      <c r="K594" s="25"/>
      <c r="L594" s="24"/>
      <c r="M594" s="24"/>
      <c r="N594" s="25"/>
      <c r="O594" s="25"/>
      <c r="P594" s="25"/>
    </row>
    <row r="595" spans="1:16" ht="18">
      <c r="A595" s="20">
        <v>590</v>
      </c>
      <c r="B595" s="21" t="s">
        <v>113</v>
      </c>
      <c r="C595" s="21" t="s">
        <v>553</v>
      </c>
      <c r="D595" s="22">
        <v>2173784.0983000002</v>
      </c>
      <c r="E595" s="22">
        <v>1735128.1880999999</v>
      </c>
      <c r="F595" s="23">
        <f t="shared" si="9"/>
        <v>3908912.2864000001</v>
      </c>
      <c r="G595" s="24"/>
      <c r="H595" s="25"/>
      <c r="I595" s="25"/>
      <c r="J595" s="25"/>
      <c r="K595" s="25"/>
      <c r="L595" s="24"/>
      <c r="M595" s="24"/>
      <c r="N595" s="25"/>
      <c r="O595" s="25"/>
      <c r="P595" s="25"/>
    </row>
    <row r="596" spans="1:16" ht="18">
      <c r="A596" s="20">
        <v>591</v>
      </c>
      <c r="B596" s="21" t="s">
        <v>113</v>
      </c>
      <c r="C596" s="21" t="s">
        <v>555</v>
      </c>
      <c r="D596" s="22">
        <v>2718613.6491</v>
      </c>
      <c r="E596" s="22">
        <v>2170014.5745000001</v>
      </c>
      <c r="F596" s="23">
        <f t="shared" si="9"/>
        <v>4888628.2236000001</v>
      </c>
      <c r="G596" s="24"/>
      <c r="H596" s="25"/>
      <c r="I596" s="25"/>
      <c r="J596" s="25"/>
      <c r="K596" s="25"/>
      <c r="L596" s="24"/>
      <c r="M596" s="24"/>
      <c r="N596" s="25"/>
      <c r="O596" s="25"/>
      <c r="P596" s="25"/>
    </row>
    <row r="597" spans="1:16" ht="18">
      <c r="A597" s="20">
        <v>592</v>
      </c>
      <c r="B597" s="21" t="s">
        <v>113</v>
      </c>
      <c r="C597" s="21" t="s">
        <v>557</v>
      </c>
      <c r="D597" s="22">
        <v>1804258.2065999999</v>
      </c>
      <c r="E597" s="22">
        <v>1440170.2889</v>
      </c>
      <c r="F597" s="23">
        <f t="shared" si="9"/>
        <v>3244428.4955000002</v>
      </c>
      <c r="G597" s="24"/>
      <c r="H597" s="25"/>
      <c r="I597" s="25"/>
      <c r="J597" s="25"/>
      <c r="K597" s="25"/>
      <c r="L597" s="24"/>
      <c r="M597" s="24"/>
      <c r="N597" s="25"/>
      <c r="O597" s="25"/>
      <c r="P597" s="25"/>
    </row>
    <row r="598" spans="1:16" ht="18">
      <c r="A598" s="20">
        <v>593</v>
      </c>
      <c r="B598" s="21" t="s">
        <v>113</v>
      </c>
      <c r="C598" s="21" t="s">
        <v>559</v>
      </c>
      <c r="D598" s="22">
        <v>2981947.7176999999</v>
      </c>
      <c r="E598" s="22">
        <v>2380209.4901999999</v>
      </c>
      <c r="F598" s="23">
        <f t="shared" si="9"/>
        <v>5362157.2078999998</v>
      </c>
      <c r="G598" s="24"/>
      <c r="H598" s="25"/>
      <c r="I598" s="25"/>
      <c r="J598" s="25"/>
      <c r="K598" s="25"/>
      <c r="L598" s="24"/>
      <c r="M598" s="24"/>
      <c r="N598" s="25"/>
      <c r="O598" s="25"/>
      <c r="P598" s="25"/>
    </row>
    <row r="599" spans="1:16" ht="18">
      <c r="A599" s="20">
        <v>594</v>
      </c>
      <c r="B599" s="21" t="s">
        <v>113</v>
      </c>
      <c r="C599" s="21" t="s">
        <v>561</v>
      </c>
      <c r="D599" s="22">
        <v>2402640.8805</v>
      </c>
      <c r="E599" s="22">
        <v>1917803.1162</v>
      </c>
      <c r="F599" s="23">
        <f t="shared" si="9"/>
        <v>4320443.9967</v>
      </c>
      <c r="G599" s="24"/>
      <c r="H599" s="25"/>
      <c r="I599" s="25"/>
      <c r="J599" s="25"/>
      <c r="K599" s="25"/>
      <c r="L599" s="24"/>
      <c r="M599" s="24"/>
      <c r="N599" s="25"/>
      <c r="O599" s="25"/>
      <c r="P599" s="25"/>
    </row>
    <row r="600" spans="1:16" ht="18">
      <c r="A600" s="20">
        <v>595</v>
      </c>
      <c r="B600" s="21" t="s">
        <v>113</v>
      </c>
      <c r="C600" s="21" t="s">
        <v>563</v>
      </c>
      <c r="D600" s="22">
        <v>2818934.3176000002</v>
      </c>
      <c r="E600" s="22">
        <v>2250091.1653</v>
      </c>
      <c r="F600" s="23">
        <f t="shared" si="9"/>
        <v>5069025.4829000002</v>
      </c>
      <c r="G600" s="24"/>
      <c r="H600" s="25"/>
      <c r="I600" s="25"/>
      <c r="J600" s="25"/>
      <c r="K600" s="25"/>
      <c r="L600" s="24"/>
      <c r="M600" s="24"/>
      <c r="N600" s="25"/>
      <c r="O600" s="25"/>
      <c r="P600" s="25"/>
    </row>
    <row r="601" spans="1:16" ht="36">
      <c r="A601" s="20">
        <v>596</v>
      </c>
      <c r="B601" s="21" t="s">
        <v>114</v>
      </c>
      <c r="C601" s="21" t="s">
        <v>567</v>
      </c>
      <c r="D601" s="22">
        <v>1761702.0885999999</v>
      </c>
      <c r="E601" s="22">
        <v>1406201.7268999999</v>
      </c>
      <c r="F601" s="23">
        <f t="shared" si="9"/>
        <v>3167903.8154999996</v>
      </c>
      <c r="G601" s="24"/>
      <c r="H601" s="25"/>
      <c r="I601" s="25"/>
      <c r="J601" s="25"/>
      <c r="K601" s="25"/>
      <c r="L601" s="24"/>
      <c r="M601" s="24"/>
      <c r="N601" s="25"/>
      <c r="O601" s="25"/>
      <c r="P601" s="25"/>
    </row>
    <row r="602" spans="1:16" ht="36">
      <c r="A602" s="20">
        <v>597</v>
      </c>
      <c r="B602" s="21" t="s">
        <v>114</v>
      </c>
      <c r="C602" s="21" t="s">
        <v>569</v>
      </c>
      <c r="D602" s="22">
        <v>1766643.9068</v>
      </c>
      <c r="E602" s="22">
        <v>1410146.3174000001</v>
      </c>
      <c r="F602" s="23">
        <f t="shared" si="9"/>
        <v>3176790.2242000001</v>
      </c>
      <c r="G602" s="24"/>
      <c r="H602" s="25"/>
      <c r="I602" s="25"/>
      <c r="J602" s="25"/>
      <c r="K602" s="25"/>
      <c r="L602" s="24"/>
      <c r="M602" s="24"/>
      <c r="N602" s="25"/>
      <c r="O602" s="25"/>
      <c r="P602" s="25"/>
    </row>
    <row r="603" spans="1:16" ht="18">
      <c r="A603" s="20">
        <v>598</v>
      </c>
      <c r="B603" s="21" t="s">
        <v>114</v>
      </c>
      <c r="C603" s="21" t="s">
        <v>571</v>
      </c>
      <c r="D603" s="22">
        <v>2200941.5576999998</v>
      </c>
      <c r="E603" s="22">
        <v>1756805.4436000001</v>
      </c>
      <c r="F603" s="23">
        <f t="shared" si="9"/>
        <v>3957747.0012999997</v>
      </c>
      <c r="G603" s="24"/>
      <c r="H603" s="25"/>
      <c r="I603" s="25"/>
      <c r="J603" s="25"/>
      <c r="K603" s="25"/>
      <c r="L603" s="24"/>
      <c r="M603" s="24"/>
      <c r="N603" s="25"/>
      <c r="O603" s="25"/>
      <c r="P603" s="25"/>
    </row>
    <row r="604" spans="1:16" ht="18">
      <c r="A604" s="20">
        <v>599</v>
      </c>
      <c r="B604" s="21" t="s">
        <v>114</v>
      </c>
      <c r="C604" s="21" t="s">
        <v>573</v>
      </c>
      <c r="D604" s="22">
        <v>1945583.6891000001</v>
      </c>
      <c r="E604" s="22">
        <v>1552977.1810999999</v>
      </c>
      <c r="F604" s="23">
        <f t="shared" si="9"/>
        <v>3498560.8701999998</v>
      </c>
      <c r="G604" s="24"/>
      <c r="H604" s="25"/>
      <c r="I604" s="25"/>
      <c r="J604" s="25"/>
      <c r="K604" s="25"/>
      <c r="L604" s="24"/>
      <c r="M604" s="24"/>
      <c r="N604" s="25"/>
      <c r="O604" s="25"/>
      <c r="P604" s="25"/>
    </row>
    <row r="605" spans="1:16" ht="18">
      <c r="A605" s="20">
        <v>600</v>
      </c>
      <c r="B605" s="21" t="s">
        <v>114</v>
      </c>
      <c r="C605" s="21" t="s">
        <v>576</v>
      </c>
      <c r="D605" s="22">
        <v>1841132.6247</v>
      </c>
      <c r="E605" s="22">
        <v>1469603.6821999999</v>
      </c>
      <c r="F605" s="23">
        <f t="shared" si="9"/>
        <v>3310736.3069000002</v>
      </c>
      <c r="G605" s="24"/>
      <c r="H605" s="25"/>
      <c r="I605" s="25"/>
      <c r="J605" s="25"/>
      <c r="K605" s="25"/>
      <c r="L605" s="24"/>
      <c r="M605" s="24"/>
      <c r="N605" s="25"/>
      <c r="O605" s="25"/>
      <c r="P605" s="25"/>
    </row>
    <row r="606" spans="1:16" ht="18">
      <c r="A606" s="20">
        <v>601</v>
      </c>
      <c r="B606" s="21" t="s">
        <v>114</v>
      </c>
      <c r="C606" s="21" t="s">
        <v>578</v>
      </c>
      <c r="D606" s="22">
        <v>2096959.6284</v>
      </c>
      <c r="E606" s="22">
        <v>1673806.4113</v>
      </c>
      <c r="F606" s="23">
        <f t="shared" si="9"/>
        <v>3770766.0397000001</v>
      </c>
      <c r="G606" s="24"/>
      <c r="H606" s="25"/>
      <c r="I606" s="25"/>
      <c r="J606" s="25"/>
      <c r="K606" s="25"/>
      <c r="L606" s="24"/>
      <c r="M606" s="24"/>
      <c r="N606" s="25"/>
      <c r="O606" s="25"/>
      <c r="P606" s="25"/>
    </row>
    <row r="607" spans="1:16" ht="18">
      <c r="A607" s="20">
        <v>602</v>
      </c>
      <c r="B607" s="21" t="s">
        <v>114</v>
      </c>
      <c r="C607" s="21" t="s">
        <v>580</v>
      </c>
      <c r="D607" s="22">
        <v>1757563.7275</v>
      </c>
      <c r="E607" s="22">
        <v>1402898.4609999999</v>
      </c>
      <c r="F607" s="23">
        <f t="shared" si="9"/>
        <v>3160462.1885000002</v>
      </c>
      <c r="G607" s="24"/>
      <c r="H607" s="25"/>
      <c r="I607" s="25"/>
      <c r="J607" s="25"/>
      <c r="K607" s="25"/>
      <c r="L607" s="24"/>
      <c r="M607" s="24"/>
      <c r="N607" s="25"/>
      <c r="O607" s="25"/>
      <c r="P607" s="25"/>
    </row>
    <row r="608" spans="1:16" ht="18">
      <c r="A608" s="20">
        <v>603</v>
      </c>
      <c r="B608" s="21" t="s">
        <v>114</v>
      </c>
      <c r="C608" s="21" t="s">
        <v>581</v>
      </c>
      <c r="D608" s="22">
        <v>1825320.1609</v>
      </c>
      <c r="E608" s="22">
        <v>1456982.0737999999</v>
      </c>
      <c r="F608" s="23">
        <f t="shared" si="9"/>
        <v>3282302.2346999999</v>
      </c>
      <c r="G608" s="24"/>
      <c r="H608" s="25"/>
      <c r="I608" s="25"/>
      <c r="J608" s="25"/>
      <c r="K608" s="25"/>
      <c r="L608" s="24"/>
      <c r="M608" s="24"/>
      <c r="N608" s="25"/>
      <c r="O608" s="25"/>
      <c r="P608" s="25"/>
    </row>
    <row r="609" spans="1:16" ht="18">
      <c r="A609" s="20">
        <v>604</v>
      </c>
      <c r="B609" s="21" t="s">
        <v>114</v>
      </c>
      <c r="C609" s="21" t="s">
        <v>583</v>
      </c>
      <c r="D609" s="22">
        <v>1795292.9480999999</v>
      </c>
      <c r="E609" s="22">
        <v>1433014.1629999999</v>
      </c>
      <c r="F609" s="23">
        <f t="shared" si="9"/>
        <v>3228307.1110999999</v>
      </c>
      <c r="G609" s="24"/>
      <c r="H609" s="25"/>
      <c r="I609" s="25"/>
      <c r="J609" s="25"/>
      <c r="K609" s="25"/>
      <c r="L609" s="24"/>
      <c r="M609" s="24"/>
      <c r="N609" s="25"/>
      <c r="O609" s="25"/>
      <c r="P609" s="25"/>
    </row>
    <row r="610" spans="1:16" ht="18">
      <c r="A610" s="20">
        <v>605</v>
      </c>
      <c r="B610" s="21" t="s">
        <v>114</v>
      </c>
      <c r="C610" s="21" t="s">
        <v>585</v>
      </c>
      <c r="D610" s="22">
        <v>2038012.2590999999</v>
      </c>
      <c r="E610" s="22">
        <v>1626754.2490999999</v>
      </c>
      <c r="F610" s="23">
        <f t="shared" si="9"/>
        <v>3664766.5082</v>
      </c>
      <c r="G610" s="24"/>
      <c r="H610" s="25"/>
      <c r="I610" s="25"/>
      <c r="J610" s="25"/>
      <c r="K610" s="25"/>
      <c r="L610" s="24"/>
      <c r="M610" s="24"/>
      <c r="N610" s="25"/>
      <c r="O610" s="25"/>
      <c r="P610" s="25"/>
    </row>
    <row r="611" spans="1:16" ht="18">
      <c r="A611" s="20">
        <v>606</v>
      </c>
      <c r="B611" s="21" t="s">
        <v>114</v>
      </c>
      <c r="C611" s="21" t="s">
        <v>587</v>
      </c>
      <c r="D611" s="22">
        <v>2157909.7769999998</v>
      </c>
      <c r="E611" s="22">
        <v>1722457.2046999999</v>
      </c>
      <c r="F611" s="23">
        <f t="shared" si="9"/>
        <v>3880366.9816999994</v>
      </c>
      <c r="G611" s="24"/>
      <c r="H611" s="25"/>
      <c r="I611" s="25"/>
      <c r="J611" s="25"/>
      <c r="K611" s="25"/>
      <c r="L611" s="24"/>
      <c r="M611" s="24"/>
      <c r="N611" s="25"/>
      <c r="O611" s="25"/>
      <c r="P611" s="25"/>
    </row>
    <row r="612" spans="1:16" ht="18">
      <c r="A612" s="20">
        <v>607</v>
      </c>
      <c r="B612" s="21" t="s">
        <v>114</v>
      </c>
      <c r="C612" s="21" t="s">
        <v>589</v>
      </c>
      <c r="D612" s="22">
        <v>2494046.4182000002</v>
      </c>
      <c r="E612" s="22">
        <v>1990763.5933000001</v>
      </c>
      <c r="F612" s="23">
        <f t="shared" si="9"/>
        <v>4484810.0115</v>
      </c>
      <c r="G612" s="24"/>
      <c r="H612" s="25"/>
      <c r="I612" s="25"/>
      <c r="J612" s="25"/>
      <c r="K612" s="25"/>
      <c r="L612" s="24"/>
      <c r="M612" s="24"/>
      <c r="N612" s="25"/>
      <c r="O612" s="25"/>
      <c r="P612" s="25"/>
    </row>
    <row r="613" spans="1:16" ht="18">
      <c r="A613" s="20">
        <v>608</v>
      </c>
      <c r="B613" s="21" t="s">
        <v>114</v>
      </c>
      <c r="C613" s="21" t="s">
        <v>591</v>
      </c>
      <c r="D613" s="22">
        <v>2324811.0063999998</v>
      </c>
      <c r="E613" s="22">
        <v>1855678.8193999999</v>
      </c>
      <c r="F613" s="23">
        <f t="shared" si="9"/>
        <v>4180489.8257999998</v>
      </c>
      <c r="G613" s="24"/>
      <c r="H613" s="25"/>
      <c r="I613" s="25"/>
      <c r="J613" s="25"/>
      <c r="K613" s="25"/>
      <c r="L613" s="24"/>
      <c r="M613" s="24"/>
      <c r="N613" s="25"/>
      <c r="O613" s="25"/>
      <c r="P613" s="25"/>
    </row>
    <row r="614" spans="1:16" ht="18">
      <c r="A614" s="20">
        <v>609</v>
      </c>
      <c r="B614" s="21" t="s">
        <v>114</v>
      </c>
      <c r="C614" s="21" t="s">
        <v>593</v>
      </c>
      <c r="D614" s="22">
        <v>2026515.1712</v>
      </c>
      <c r="E614" s="22">
        <v>1617577.2009000001</v>
      </c>
      <c r="F614" s="23">
        <f t="shared" si="9"/>
        <v>3644092.3721000003</v>
      </c>
      <c r="G614" s="24"/>
      <c r="H614" s="25"/>
      <c r="I614" s="25"/>
      <c r="J614" s="25"/>
      <c r="K614" s="25"/>
      <c r="L614" s="24"/>
      <c r="M614" s="24"/>
      <c r="N614" s="25"/>
      <c r="O614" s="25"/>
      <c r="P614" s="25"/>
    </row>
    <row r="615" spans="1:16" ht="18">
      <c r="A615" s="20">
        <v>610</v>
      </c>
      <c r="B615" s="21" t="s">
        <v>114</v>
      </c>
      <c r="C615" s="21" t="s">
        <v>595</v>
      </c>
      <c r="D615" s="22">
        <v>1592478.6965000001</v>
      </c>
      <c r="E615" s="22">
        <v>1271126.5471999999</v>
      </c>
      <c r="F615" s="23">
        <f t="shared" si="9"/>
        <v>2863605.2437</v>
      </c>
      <c r="G615" s="24"/>
      <c r="H615" s="25"/>
      <c r="I615" s="25"/>
      <c r="J615" s="25"/>
      <c r="K615" s="25"/>
      <c r="L615" s="24"/>
      <c r="M615" s="24"/>
      <c r="N615" s="25"/>
      <c r="O615" s="25"/>
      <c r="P615" s="25"/>
    </row>
    <row r="616" spans="1:16" ht="18">
      <c r="A616" s="20">
        <v>611</v>
      </c>
      <c r="B616" s="21" t="s">
        <v>114</v>
      </c>
      <c r="C616" s="21" t="s">
        <v>335</v>
      </c>
      <c r="D616" s="22">
        <v>2052059.5159</v>
      </c>
      <c r="E616" s="22">
        <v>1637966.8581000001</v>
      </c>
      <c r="F616" s="23">
        <f t="shared" si="9"/>
        <v>3690026.3739999998</v>
      </c>
      <c r="G616" s="24"/>
      <c r="H616" s="25"/>
      <c r="I616" s="25"/>
      <c r="J616" s="25"/>
      <c r="K616" s="25"/>
      <c r="L616" s="24"/>
      <c r="M616" s="24"/>
      <c r="N616" s="25"/>
      <c r="O616" s="25"/>
      <c r="P616" s="25"/>
    </row>
    <row r="617" spans="1:16" ht="18">
      <c r="A617" s="20">
        <v>612</v>
      </c>
      <c r="B617" s="21" t="s">
        <v>114</v>
      </c>
      <c r="C617" s="21" t="s">
        <v>598</v>
      </c>
      <c r="D617" s="22">
        <v>1809171.0312000001</v>
      </c>
      <c r="E617" s="22">
        <v>1444091.7365999999</v>
      </c>
      <c r="F617" s="23">
        <f t="shared" si="9"/>
        <v>3253262.7678</v>
      </c>
      <c r="G617" s="24"/>
      <c r="H617" s="25"/>
      <c r="I617" s="25"/>
      <c r="J617" s="25"/>
      <c r="K617" s="25"/>
      <c r="L617" s="24"/>
      <c r="M617" s="24"/>
      <c r="N617" s="25"/>
      <c r="O617" s="25"/>
      <c r="P617" s="25"/>
    </row>
    <row r="618" spans="1:16" ht="18">
      <c r="A618" s="20">
        <v>613</v>
      </c>
      <c r="B618" s="21" t="s">
        <v>114</v>
      </c>
      <c r="C618" s="21" t="s">
        <v>600</v>
      </c>
      <c r="D618" s="22">
        <v>1886080.3862999999</v>
      </c>
      <c r="E618" s="22">
        <v>1505481.2692</v>
      </c>
      <c r="F618" s="23">
        <f t="shared" si="9"/>
        <v>3391561.6554999999</v>
      </c>
      <c r="G618" s="24"/>
      <c r="H618" s="25"/>
      <c r="I618" s="25"/>
      <c r="J618" s="25"/>
      <c r="K618" s="25"/>
      <c r="L618" s="24"/>
      <c r="M618" s="24"/>
      <c r="N618" s="25"/>
      <c r="O618" s="25"/>
      <c r="P618" s="25"/>
    </row>
    <row r="619" spans="1:16" ht="18">
      <c r="A619" s="20">
        <v>614</v>
      </c>
      <c r="B619" s="21" t="s">
        <v>114</v>
      </c>
      <c r="C619" s="21" t="s">
        <v>603</v>
      </c>
      <c r="D619" s="22">
        <v>1998668.8052999999</v>
      </c>
      <c r="E619" s="22">
        <v>1595350.0559</v>
      </c>
      <c r="F619" s="23">
        <f t="shared" si="9"/>
        <v>3594018.8612000002</v>
      </c>
      <c r="G619" s="24"/>
      <c r="H619" s="25"/>
      <c r="I619" s="25"/>
      <c r="J619" s="25"/>
      <c r="K619" s="25"/>
      <c r="L619" s="24"/>
      <c r="M619" s="24"/>
      <c r="N619" s="25"/>
      <c r="O619" s="25"/>
      <c r="P619" s="25"/>
    </row>
    <row r="620" spans="1:16" ht="18">
      <c r="A620" s="20">
        <v>615</v>
      </c>
      <c r="B620" s="21" t="s">
        <v>114</v>
      </c>
      <c r="C620" s="21" t="s">
        <v>343</v>
      </c>
      <c r="D620" s="22">
        <v>1977978.1383</v>
      </c>
      <c r="E620" s="22">
        <v>1578834.6348999999</v>
      </c>
      <c r="F620" s="23">
        <f t="shared" si="9"/>
        <v>3556812.7731999997</v>
      </c>
      <c r="G620" s="24"/>
      <c r="H620" s="25"/>
      <c r="I620" s="25"/>
      <c r="J620" s="25"/>
      <c r="K620" s="25"/>
      <c r="L620" s="24"/>
      <c r="M620" s="24"/>
      <c r="N620" s="25"/>
      <c r="O620" s="25"/>
      <c r="P620" s="25"/>
    </row>
    <row r="621" spans="1:16" ht="18">
      <c r="A621" s="20">
        <v>616</v>
      </c>
      <c r="B621" s="21" t="s">
        <v>114</v>
      </c>
      <c r="C621" s="21" t="s">
        <v>606</v>
      </c>
      <c r="D621" s="22">
        <v>2140097.7996</v>
      </c>
      <c r="E621" s="22">
        <v>1708239.5718</v>
      </c>
      <c r="F621" s="23">
        <f t="shared" si="9"/>
        <v>3848337.3714000001</v>
      </c>
      <c r="G621" s="24"/>
      <c r="H621" s="25"/>
      <c r="I621" s="25"/>
      <c r="J621" s="25"/>
      <c r="K621" s="25"/>
      <c r="L621" s="24"/>
      <c r="M621" s="24"/>
      <c r="N621" s="25"/>
      <c r="O621" s="25"/>
      <c r="P621" s="25"/>
    </row>
    <row r="622" spans="1:16" ht="18">
      <c r="A622" s="20">
        <v>617</v>
      </c>
      <c r="B622" s="21" t="s">
        <v>114</v>
      </c>
      <c r="C622" s="21" t="s">
        <v>608</v>
      </c>
      <c r="D622" s="22">
        <v>1942493.6987999999</v>
      </c>
      <c r="E622" s="22">
        <v>1550510.7313000001</v>
      </c>
      <c r="F622" s="23">
        <f t="shared" si="9"/>
        <v>3493004.4301</v>
      </c>
      <c r="G622" s="24"/>
      <c r="H622" s="25"/>
      <c r="I622" s="25"/>
      <c r="J622" s="25"/>
      <c r="K622" s="25"/>
      <c r="L622" s="24"/>
      <c r="M622" s="24"/>
      <c r="N622" s="25"/>
      <c r="O622" s="25"/>
      <c r="P622" s="25"/>
    </row>
    <row r="623" spans="1:16" ht="18">
      <c r="A623" s="20">
        <v>618</v>
      </c>
      <c r="B623" s="21" t="s">
        <v>114</v>
      </c>
      <c r="C623" s="21" t="s">
        <v>610</v>
      </c>
      <c r="D623" s="22">
        <v>2388568.5942000002</v>
      </c>
      <c r="E623" s="22">
        <v>1906570.5285</v>
      </c>
      <c r="F623" s="23">
        <f t="shared" si="9"/>
        <v>4295139.1227000002</v>
      </c>
      <c r="G623" s="24"/>
      <c r="H623" s="25"/>
      <c r="I623" s="25"/>
      <c r="J623" s="25"/>
      <c r="K623" s="25"/>
      <c r="L623" s="24"/>
      <c r="M623" s="24"/>
      <c r="N623" s="25"/>
      <c r="O623" s="25"/>
      <c r="P623" s="25"/>
    </row>
    <row r="624" spans="1:16" ht="18">
      <c r="A624" s="20">
        <v>619</v>
      </c>
      <c r="B624" s="21" t="s">
        <v>114</v>
      </c>
      <c r="C624" s="21" t="s">
        <v>612</v>
      </c>
      <c r="D624" s="22">
        <v>1980752.7655</v>
      </c>
      <c r="E624" s="22">
        <v>1581049.3599</v>
      </c>
      <c r="F624" s="23">
        <f t="shared" si="9"/>
        <v>3561802.1254000003</v>
      </c>
      <c r="G624" s="24"/>
      <c r="H624" s="25"/>
      <c r="I624" s="25"/>
      <c r="J624" s="25"/>
      <c r="K624" s="25"/>
      <c r="L624" s="24"/>
      <c r="M624" s="24"/>
      <c r="N624" s="25"/>
      <c r="O624" s="25"/>
      <c r="P624" s="25"/>
    </row>
    <row r="625" spans="1:16" ht="18">
      <c r="A625" s="20">
        <v>620</v>
      </c>
      <c r="B625" s="21" t="s">
        <v>114</v>
      </c>
      <c r="C625" s="21" t="s">
        <v>614</v>
      </c>
      <c r="D625" s="22">
        <v>2609617.1208000001</v>
      </c>
      <c r="E625" s="22">
        <v>2083012.8576</v>
      </c>
      <c r="F625" s="23">
        <f t="shared" si="9"/>
        <v>4692629.9784000004</v>
      </c>
      <c r="G625" s="24"/>
      <c r="H625" s="25"/>
      <c r="I625" s="25"/>
      <c r="J625" s="25"/>
      <c r="K625" s="25"/>
      <c r="L625" s="24"/>
      <c r="M625" s="24"/>
      <c r="N625" s="25"/>
      <c r="O625" s="25"/>
      <c r="P625" s="25"/>
    </row>
    <row r="626" spans="1:16" ht="18">
      <c r="A626" s="20">
        <v>621</v>
      </c>
      <c r="B626" s="21" t="s">
        <v>114</v>
      </c>
      <c r="C626" s="21" t="s">
        <v>616</v>
      </c>
      <c r="D626" s="22">
        <v>1786222.0719000001</v>
      </c>
      <c r="E626" s="22">
        <v>1425773.7324000001</v>
      </c>
      <c r="F626" s="23">
        <f t="shared" si="9"/>
        <v>3211995.8043</v>
      </c>
      <c r="G626" s="24"/>
      <c r="H626" s="25"/>
      <c r="I626" s="25"/>
      <c r="J626" s="25"/>
      <c r="K626" s="25"/>
      <c r="L626" s="24"/>
      <c r="M626" s="24"/>
      <c r="N626" s="25"/>
      <c r="O626" s="25"/>
      <c r="P626" s="25"/>
    </row>
    <row r="627" spans="1:16" ht="18">
      <c r="A627" s="20">
        <v>622</v>
      </c>
      <c r="B627" s="21" t="s">
        <v>114</v>
      </c>
      <c r="C627" s="21" t="s">
        <v>618</v>
      </c>
      <c r="D627" s="22">
        <v>2160520.7645999999</v>
      </c>
      <c r="E627" s="22">
        <v>1724541.3114</v>
      </c>
      <c r="F627" s="23">
        <f t="shared" si="9"/>
        <v>3885062.0759999999</v>
      </c>
      <c r="G627" s="24"/>
      <c r="H627" s="25"/>
      <c r="I627" s="25"/>
      <c r="J627" s="25"/>
      <c r="K627" s="25"/>
      <c r="L627" s="24"/>
      <c r="M627" s="24"/>
      <c r="N627" s="25"/>
      <c r="O627" s="25"/>
      <c r="P627" s="25"/>
    </row>
    <row r="628" spans="1:16" ht="18">
      <c r="A628" s="20">
        <v>623</v>
      </c>
      <c r="B628" s="21" t="s">
        <v>114</v>
      </c>
      <c r="C628" s="21" t="s">
        <v>620</v>
      </c>
      <c r="D628" s="22">
        <v>2167448.1609</v>
      </c>
      <c r="E628" s="22">
        <v>1730070.8029</v>
      </c>
      <c r="F628" s="23">
        <f t="shared" si="9"/>
        <v>3897518.9638</v>
      </c>
      <c r="G628" s="24"/>
      <c r="H628" s="25"/>
      <c r="I628" s="25"/>
      <c r="J628" s="25"/>
      <c r="K628" s="25"/>
      <c r="L628" s="24"/>
      <c r="M628" s="24"/>
      <c r="N628" s="25"/>
      <c r="O628" s="25"/>
      <c r="P628" s="25"/>
    </row>
    <row r="629" spans="1:16" ht="18">
      <c r="A629" s="20">
        <v>624</v>
      </c>
      <c r="B629" s="21" t="s">
        <v>114</v>
      </c>
      <c r="C629" s="21" t="s">
        <v>622</v>
      </c>
      <c r="D629" s="22">
        <v>1910010.7904999999</v>
      </c>
      <c r="E629" s="22">
        <v>1524582.6688999999</v>
      </c>
      <c r="F629" s="23">
        <f t="shared" si="9"/>
        <v>3434593.4594000001</v>
      </c>
      <c r="G629" s="24"/>
      <c r="H629" s="25"/>
      <c r="I629" s="25"/>
      <c r="J629" s="25"/>
      <c r="K629" s="25"/>
      <c r="L629" s="24"/>
      <c r="M629" s="24"/>
      <c r="N629" s="25"/>
      <c r="O629" s="25"/>
      <c r="P629" s="25"/>
    </row>
    <row r="630" spans="1:16" ht="18">
      <c r="A630" s="20">
        <v>625</v>
      </c>
      <c r="B630" s="21" t="s">
        <v>114</v>
      </c>
      <c r="C630" s="21" t="s">
        <v>624</v>
      </c>
      <c r="D630" s="22">
        <v>2125030.0115</v>
      </c>
      <c r="E630" s="22">
        <v>1696212.3683</v>
      </c>
      <c r="F630" s="23">
        <f t="shared" si="9"/>
        <v>3821242.3798000002</v>
      </c>
      <c r="G630" s="24"/>
      <c r="H630" s="25"/>
      <c r="I630" s="25"/>
      <c r="J630" s="25"/>
      <c r="K630" s="25"/>
      <c r="L630" s="24"/>
      <c r="M630" s="24"/>
      <c r="N630" s="25"/>
      <c r="O630" s="25"/>
      <c r="P630" s="25"/>
    </row>
    <row r="631" spans="1:16" ht="18">
      <c r="A631" s="20">
        <v>626</v>
      </c>
      <c r="B631" s="21" t="s">
        <v>115</v>
      </c>
      <c r="C631" s="21" t="s">
        <v>628</v>
      </c>
      <c r="D631" s="22">
        <v>2091433.5083000001</v>
      </c>
      <c r="E631" s="22">
        <v>1669395.4273999999</v>
      </c>
      <c r="F631" s="23">
        <f t="shared" si="9"/>
        <v>3760828.9357000003</v>
      </c>
      <c r="G631" s="24"/>
      <c r="H631" s="25"/>
      <c r="I631" s="25"/>
      <c r="J631" s="25"/>
      <c r="K631" s="25"/>
      <c r="L631" s="24"/>
      <c r="M631" s="24"/>
      <c r="N631" s="25"/>
      <c r="O631" s="25"/>
      <c r="P631" s="25"/>
    </row>
    <row r="632" spans="1:16" ht="18">
      <c r="A632" s="20">
        <v>627</v>
      </c>
      <c r="B632" s="21" t="s">
        <v>115</v>
      </c>
      <c r="C632" s="21" t="s">
        <v>630</v>
      </c>
      <c r="D632" s="22">
        <v>2428778.2185999998</v>
      </c>
      <c r="E632" s="22">
        <v>1938666.1044999999</v>
      </c>
      <c r="F632" s="23">
        <f t="shared" si="9"/>
        <v>4367444.3230999997</v>
      </c>
      <c r="G632" s="24"/>
      <c r="H632" s="25"/>
      <c r="I632" s="25"/>
      <c r="J632" s="25"/>
      <c r="K632" s="25"/>
      <c r="L632" s="24"/>
      <c r="M632" s="24"/>
      <c r="N632" s="25"/>
      <c r="O632" s="25"/>
      <c r="P632" s="25"/>
    </row>
    <row r="633" spans="1:16" ht="18">
      <c r="A633" s="20">
        <v>628</v>
      </c>
      <c r="B633" s="21" t="s">
        <v>115</v>
      </c>
      <c r="C633" s="21" t="s">
        <v>632</v>
      </c>
      <c r="D633" s="22">
        <v>2419328.4966000002</v>
      </c>
      <c r="E633" s="22">
        <v>1931123.2767</v>
      </c>
      <c r="F633" s="23">
        <f t="shared" si="9"/>
        <v>4350451.7733000005</v>
      </c>
      <c r="G633" s="24"/>
      <c r="H633" s="25"/>
      <c r="I633" s="25"/>
      <c r="J633" s="25"/>
      <c r="K633" s="25"/>
      <c r="L633" s="24"/>
      <c r="M633" s="24"/>
      <c r="N633" s="25"/>
      <c r="O633" s="25"/>
      <c r="P633" s="25"/>
    </row>
    <row r="634" spans="1:16" ht="18">
      <c r="A634" s="20">
        <v>629</v>
      </c>
      <c r="B634" s="21" t="s">
        <v>115</v>
      </c>
      <c r="C634" s="21" t="s">
        <v>634</v>
      </c>
      <c r="D634" s="22">
        <v>2592025.8369</v>
      </c>
      <c r="E634" s="22">
        <v>2068971.3838</v>
      </c>
      <c r="F634" s="23">
        <f t="shared" si="9"/>
        <v>4660997.2206999995</v>
      </c>
      <c r="G634" s="24"/>
      <c r="H634" s="25"/>
      <c r="I634" s="25"/>
      <c r="J634" s="25"/>
      <c r="K634" s="25"/>
      <c r="L634" s="24"/>
      <c r="M634" s="24"/>
      <c r="N634" s="25"/>
      <c r="O634" s="25"/>
      <c r="P634" s="25"/>
    </row>
    <row r="635" spans="1:16" ht="18">
      <c r="A635" s="20">
        <v>630</v>
      </c>
      <c r="B635" s="21" t="s">
        <v>115</v>
      </c>
      <c r="C635" s="21" t="s">
        <v>636</v>
      </c>
      <c r="D635" s="22">
        <v>2629870.2321000001</v>
      </c>
      <c r="E635" s="22">
        <v>2099179.0189</v>
      </c>
      <c r="F635" s="23">
        <f t="shared" si="9"/>
        <v>4729049.2510000002</v>
      </c>
      <c r="G635" s="24"/>
      <c r="H635" s="25"/>
      <c r="I635" s="25"/>
      <c r="J635" s="25"/>
      <c r="K635" s="25"/>
      <c r="L635" s="24"/>
      <c r="M635" s="24"/>
      <c r="N635" s="25"/>
      <c r="O635" s="25"/>
      <c r="P635" s="25"/>
    </row>
    <row r="636" spans="1:16" ht="18">
      <c r="A636" s="20">
        <v>631</v>
      </c>
      <c r="B636" s="21" t="s">
        <v>115</v>
      </c>
      <c r="C636" s="21" t="s">
        <v>637</v>
      </c>
      <c r="D636" s="22">
        <v>2702971.2847000002</v>
      </c>
      <c r="E636" s="22">
        <v>2157528.7404999998</v>
      </c>
      <c r="F636" s="23">
        <f t="shared" si="9"/>
        <v>4860500.0252</v>
      </c>
      <c r="G636" s="24"/>
      <c r="H636" s="25"/>
      <c r="I636" s="25"/>
      <c r="J636" s="25"/>
      <c r="K636" s="25"/>
      <c r="L636" s="24"/>
      <c r="M636" s="24"/>
      <c r="N636" s="25"/>
      <c r="O636" s="25"/>
      <c r="P636" s="25"/>
    </row>
    <row r="637" spans="1:16" ht="36">
      <c r="A637" s="20">
        <v>632</v>
      </c>
      <c r="B637" s="21" t="s">
        <v>115</v>
      </c>
      <c r="C637" s="21" t="s">
        <v>640</v>
      </c>
      <c r="D637" s="22">
        <v>2930400.2122999998</v>
      </c>
      <c r="E637" s="22">
        <v>2339063.9460999998</v>
      </c>
      <c r="F637" s="23">
        <f t="shared" si="9"/>
        <v>5269464.1583999991</v>
      </c>
      <c r="G637" s="24"/>
      <c r="H637" s="25"/>
      <c r="I637" s="25"/>
      <c r="J637" s="25"/>
      <c r="K637" s="25"/>
      <c r="L637" s="24"/>
      <c r="M637" s="24"/>
      <c r="N637" s="25"/>
      <c r="O637" s="25"/>
      <c r="P637" s="25"/>
    </row>
    <row r="638" spans="1:16" ht="36">
      <c r="A638" s="20">
        <v>633</v>
      </c>
      <c r="B638" s="21" t="s">
        <v>115</v>
      </c>
      <c r="C638" s="21" t="s">
        <v>642</v>
      </c>
      <c r="D638" s="22">
        <v>2156667.0142999999</v>
      </c>
      <c r="E638" s="22">
        <v>1721465.2235999999</v>
      </c>
      <c r="F638" s="23">
        <f t="shared" si="9"/>
        <v>3878132.2379000001</v>
      </c>
      <c r="G638" s="24"/>
      <c r="H638" s="25"/>
      <c r="I638" s="25"/>
      <c r="J638" s="25"/>
      <c r="K638" s="25"/>
      <c r="L638" s="24"/>
      <c r="M638" s="24"/>
      <c r="N638" s="25"/>
      <c r="O638" s="25"/>
      <c r="P638" s="25"/>
    </row>
    <row r="639" spans="1:16" ht="36">
      <c r="A639" s="20">
        <v>634</v>
      </c>
      <c r="B639" s="21" t="s">
        <v>115</v>
      </c>
      <c r="C639" s="21" t="s">
        <v>644</v>
      </c>
      <c r="D639" s="22">
        <v>2559508.602</v>
      </c>
      <c r="E639" s="22">
        <v>2043015.9216</v>
      </c>
      <c r="F639" s="23">
        <f t="shared" si="9"/>
        <v>4602524.5236</v>
      </c>
      <c r="G639" s="24"/>
      <c r="H639" s="25"/>
      <c r="I639" s="25"/>
      <c r="J639" s="25"/>
      <c r="K639" s="25"/>
      <c r="L639" s="24"/>
      <c r="M639" s="24"/>
      <c r="N639" s="25"/>
      <c r="O639" s="25"/>
      <c r="P639" s="25"/>
    </row>
    <row r="640" spans="1:16" ht="36">
      <c r="A640" s="20">
        <v>635</v>
      </c>
      <c r="B640" s="21" t="s">
        <v>115</v>
      </c>
      <c r="C640" s="21" t="s">
        <v>646</v>
      </c>
      <c r="D640" s="22">
        <v>2679687.8914000001</v>
      </c>
      <c r="E640" s="22">
        <v>2138943.7889999999</v>
      </c>
      <c r="F640" s="23">
        <f t="shared" si="9"/>
        <v>4818631.6804</v>
      </c>
      <c r="G640" s="24"/>
      <c r="H640" s="25"/>
      <c r="I640" s="25"/>
      <c r="J640" s="25"/>
      <c r="K640" s="25"/>
      <c r="L640" s="24"/>
      <c r="M640" s="24"/>
      <c r="N640" s="25"/>
      <c r="O640" s="25"/>
      <c r="P640" s="25"/>
    </row>
    <row r="641" spans="1:16" ht="36">
      <c r="A641" s="20">
        <v>636</v>
      </c>
      <c r="B641" s="21" t="s">
        <v>115</v>
      </c>
      <c r="C641" s="21" t="s">
        <v>648</v>
      </c>
      <c r="D641" s="22">
        <v>1938046.1836999999</v>
      </c>
      <c r="E641" s="22">
        <v>1546960.6967</v>
      </c>
      <c r="F641" s="23">
        <f t="shared" si="9"/>
        <v>3485006.8804000001</v>
      </c>
      <c r="G641" s="24"/>
      <c r="H641" s="25"/>
      <c r="I641" s="25"/>
      <c r="J641" s="25"/>
      <c r="K641" s="25"/>
      <c r="L641" s="24"/>
      <c r="M641" s="24"/>
      <c r="N641" s="25"/>
      <c r="O641" s="25"/>
      <c r="P641" s="25"/>
    </row>
    <row r="642" spans="1:16" ht="18">
      <c r="A642" s="20">
        <v>637</v>
      </c>
      <c r="B642" s="21" t="s">
        <v>115</v>
      </c>
      <c r="C642" s="21" t="s">
        <v>650</v>
      </c>
      <c r="D642" s="22">
        <v>2021150.3673</v>
      </c>
      <c r="E642" s="22">
        <v>1613294.9805999999</v>
      </c>
      <c r="F642" s="23">
        <f t="shared" si="9"/>
        <v>3634445.3478999999</v>
      </c>
      <c r="G642" s="24"/>
      <c r="H642" s="25"/>
      <c r="I642" s="25"/>
      <c r="J642" s="25"/>
      <c r="K642" s="25"/>
      <c r="L642" s="24"/>
      <c r="M642" s="24"/>
      <c r="N642" s="25"/>
      <c r="O642" s="25"/>
      <c r="P642" s="25"/>
    </row>
    <row r="643" spans="1:16" ht="18">
      <c r="A643" s="20">
        <v>638</v>
      </c>
      <c r="B643" s="21" t="s">
        <v>115</v>
      </c>
      <c r="C643" s="21" t="s">
        <v>652</v>
      </c>
      <c r="D643" s="22">
        <v>1981340.1401</v>
      </c>
      <c r="E643" s="22">
        <v>1581518.206</v>
      </c>
      <c r="F643" s="23">
        <f t="shared" si="9"/>
        <v>3562858.3460999997</v>
      </c>
      <c r="G643" s="24"/>
      <c r="H643" s="25"/>
      <c r="I643" s="25"/>
      <c r="J643" s="25"/>
      <c r="K643" s="25"/>
      <c r="L643" s="24"/>
      <c r="M643" s="24"/>
      <c r="N643" s="25"/>
      <c r="O643" s="25"/>
      <c r="P643" s="25"/>
    </row>
    <row r="644" spans="1:16" ht="18">
      <c r="A644" s="20">
        <v>639</v>
      </c>
      <c r="B644" s="21" t="s">
        <v>115</v>
      </c>
      <c r="C644" s="21" t="s">
        <v>654</v>
      </c>
      <c r="D644" s="22">
        <v>2942813.1028999998</v>
      </c>
      <c r="E644" s="22">
        <v>2348971.9936000002</v>
      </c>
      <c r="F644" s="23">
        <f t="shared" si="9"/>
        <v>5291785.0965</v>
      </c>
      <c r="G644" s="24"/>
      <c r="H644" s="25"/>
      <c r="I644" s="25"/>
      <c r="J644" s="25"/>
      <c r="K644" s="25"/>
      <c r="L644" s="24"/>
      <c r="M644" s="24"/>
      <c r="N644" s="25"/>
      <c r="O644" s="25"/>
      <c r="P644" s="25"/>
    </row>
    <row r="645" spans="1:16" ht="18">
      <c r="A645" s="20">
        <v>640</v>
      </c>
      <c r="B645" s="21" t="s">
        <v>115</v>
      </c>
      <c r="C645" s="21" t="s">
        <v>656</v>
      </c>
      <c r="D645" s="22">
        <v>2006723.6103000001</v>
      </c>
      <c r="E645" s="22">
        <v>1601779.4521000001</v>
      </c>
      <c r="F645" s="23">
        <f t="shared" si="9"/>
        <v>3608503.0624000002</v>
      </c>
      <c r="G645" s="24"/>
      <c r="H645" s="25"/>
      <c r="I645" s="25"/>
      <c r="J645" s="25"/>
      <c r="K645" s="25"/>
      <c r="L645" s="24"/>
      <c r="M645" s="24"/>
      <c r="N645" s="25"/>
      <c r="O645" s="25"/>
      <c r="P645" s="25"/>
    </row>
    <row r="646" spans="1:16" ht="18">
      <c r="A646" s="20">
        <v>641</v>
      </c>
      <c r="B646" s="21" t="s">
        <v>115</v>
      </c>
      <c r="C646" s="21" t="s">
        <v>658</v>
      </c>
      <c r="D646" s="22">
        <v>2105771.591</v>
      </c>
      <c r="E646" s="22">
        <v>1680840.1754999999</v>
      </c>
      <c r="F646" s="23">
        <f t="shared" si="9"/>
        <v>3786611.7664999999</v>
      </c>
      <c r="G646" s="24"/>
      <c r="H646" s="25"/>
      <c r="I646" s="25"/>
      <c r="J646" s="25"/>
      <c r="K646" s="25"/>
      <c r="L646" s="24"/>
      <c r="M646" s="24"/>
      <c r="N646" s="25"/>
      <c r="O646" s="25"/>
      <c r="P646" s="25"/>
    </row>
    <row r="647" spans="1:16" ht="18">
      <c r="A647" s="20">
        <v>642</v>
      </c>
      <c r="B647" s="21" t="s">
        <v>115</v>
      </c>
      <c r="C647" s="21" t="s">
        <v>660</v>
      </c>
      <c r="D647" s="22">
        <v>2751226.0998999998</v>
      </c>
      <c r="E647" s="22">
        <v>2196046.0386000001</v>
      </c>
      <c r="F647" s="23">
        <f t="shared" ref="F647:F710" si="10">D647+E647</f>
        <v>4947272.1384999994</v>
      </c>
      <c r="G647" s="24"/>
      <c r="H647" s="25"/>
      <c r="I647" s="25"/>
      <c r="J647" s="25"/>
      <c r="K647" s="25"/>
      <c r="L647" s="24"/>
      <c r="M647" s="24"/>
      <c r="N647" s="25"/>
      <c r="O647" s="25"/>
      <c r="P647" s="25"/>
    </row>
    <row r="648" spans="1:16" ht="18">
      <c r="A648" s="20">
        <v>643</v>
      </c>
      <c r="B648" s="21" t="s">
        <v>115</v>
      </c>
      <c r="C648" s="21" t="s">
        <v>662</v>
      </c>
      <c r="D648" s="22">
        <v>2378916.9388000001</v>
      </c>
      <c r="E648" s="22">
        <v>1898866.5162</v>
      </c>
      <c r="F648" s="23">
        <f t="shared" si="10"/>
        <v>4277783.4550000001</v>
      </c>
      <c r="G648" s="24"/>
      <c r="H648" s="25"/>
      <c r="I648" s="25"/>
      <c r="J648" s="25"/>
      <c r="K648" s="25"/>
      <c r="L648" s="24"/>
      <c r="M648" s="24"/>
      <c r="N648" s="25"/>
      <c r="O648" s="25"/>
      <c r="P648" s="25"/>
    </row>
    <row r="649" spans="1:16" ht="18">
      <c r="A649" s="20">
        <v>644</v>
      </c>
      <c r="B649" s="21" t="s">
        <v>115</v>
      </c>
      <c r="C649" s="21" t="s">
        <v>664</v>
      </c>
      <c r="D649" s="22">
        <v>2183880.5320000001</v>
      </c>
      <c r="E649" s="22">
        <v>1743187.2252</v>
      </c>
      <c r="F649" s="23">
        <f t="shared" si="10"/>
        <v>3927067.7571999999</v>
      </c>
      <c r="G649" s="24"/>
      <c r="H649" s="25"/>
      <c r="I649" s="25"/>
      <c r="J649" s="25"/>
      <c r="K649" s="25"/>
      <c r="L649" s="24"/>
      <c r="M649" s="24"/>
      <c r="N649" s="25"/>
      <c r="O649" s="25"/>
      <c r="P649" s="25"/>
    </row>
    <row r="650" spans="1:16" ht="18">
      <c r="A650" s="20">
        <v>645</v>
      </c>
      <c r="B650" s="21" t="s">
        <v>115</v>
      </c>
      <c r="C650" s="21" t="s">
        <v>666</v>
      </c>
      <c r="D650" s="22">
        <v>1971919.5937999999</v>
      </c>
      <c r="E650" s="22">
        <v>1573998.6665000001</v>
      </c>
      <c r="F650" s="23">
        <f t="shared" si="10"/>
        <v>3545918.2603000002</v>
      </c>
      <c r="G650" s="24"/>
      <c r="H650" s="25"/>
      <c r="I650" s="25"/>
      <c r="J650" s="25"/>
      <c r="K650" s="25"/>
      <c r="L650" s="24"/>
      <c r="M650" s="24"/>
      <c r="N650" s="25"/>
      <c r="O650" s="25"/>
      <c r="P650" s="25"/>
    </row>
    <row r="651" spans="1:16" ht="18">
      <c r="A651" s="20">
        <v>646</v>
      </c>
      <c r="B651" s="21" t="s">
        <v>115</v>
      </c>
      <c r="C651" s="21" t="s">
        <v>668</v>
      </c>
      <c r="D651" s="22">
        <v>2435309.0847</v>
      </c>
      <c r="E651" s="22">
        <v>1943879.0830000001</v>
      </c>
      <c r="F651" s="23">
        <f t="shared" si="10"/>
        <v>4379188.1677000001</v>
      </c>
      <c r="G651" s="24"/>
      <c r="H651" s="25"/>
      <c r="I651" s="25"/>
      <c r="J651" s="25"/>
      <c r="K651" s="25"/>
      <c r="L651" s="24"/>
      <c r="M651" s="24"/>
      <c r="N651" s="25"/>
      <c r="O651" s="25"/>
      <c r="P651" s="25"/>
    </row>
    <row r="652" spans="1:16" ht="18">
      <c r="A652" s="20">
        <v>647</v>
      </c>
      <c r="B652" s="21" t="s">
        <v>115</v>
      </c>
      <c r="C652" s="21" t="s">
        <v>670</v>
      </c>
      <c r="D652" s="22">
        <v>2255740.6652000002</v>
      </c>
      <c r="E652" s="22">
        <v>1800546.4371</v>
      </c>
      <c r="F652" s="23">
        <f t="shared" si="10"/>
        <v>4056287.1023000004</v>
      </c>
      <c r="G652" s="24"/>
      <c r="H652" s="25"/>
      <c r="I652" s="25"/>
      <c r="J652" s="25"/>
      <c r="K652" s="25"/>
      <c r="L652" s="24"/>
      <c r="M652" s="24"/>
      <c r="N652" s="25"/>
      <c r="O652" s="25"/>
      <c r="P652" s="25"/>
    </row>
    <row r="653" spans="1:16" ht="36">
      <c r="A653" s="20">
        <v>648</v>
      </c>
      <c r="B653" s="21" t="s">
        <v>115</v>
      </c>
      <c r="C653" s="21" t="s">
        <v>672</v>
      </c>
      <c r="D653" s="22">
        <v>2335258.2601999999</v>
      </c>
      <c r="E653" s="22">
        <v>1864017.8833999999</v>
      </c>
      <c r="F653" s="23">
        <f t="shared" si="10"/>
        <v>4199276.1436000001</v>
      </c>
      <c r="G653" s="24"/>
      <c r="H653" s="25"/>
      <c r="I653" s="25"/>
      <c r="J653" s="25"/>
      <c r="K653" s="25"/>
      <c r="L653" s="24"/>
      <c r="M653" s="24"/>
      <c r="N653" s="25"/>
      <c r="O653" s="25"/>
      <c r="P653" s="25"/>
    </row>
    <row r="654" spans="1:16" ht="36">
      <c r="A654" s="20">
        <v>649</v>
      </c>
      <c r="B654" s="21" t="s">
        <v>115</v>
      </c>
      <c r="C654" s="21" t="s">
        <v>674</v>
      </c>
      <c r="D654" s="22">
        <v>1999151.3762000001</v>
      </c>
      <c r="E654" s="22">
        <v>1595735.2471</v>
      </c>
      <c r="F654" s="23">
        <f t="shared" si="10"/>
        <v>3594886.6233000001</v>
      </c>
      <c r="G654" s="24"/>
      <c r="H654" s="25"/>
      <c r="I654" s="25"/>
      <c r="J654" s="25"/>
      <c r="K654" s="25"/>
      <c r="L654" s="24"/>
      <c r="M654" s="24"/>
      <c r="N654" s="25"/>
      <c r="O654" s="25"/>
      <c r="P654" s="25"/>
    </row>
    <row r="655" spans="1:16" ht="18">
      <c r="A655" s="20">
        <v>650</v>
      </c>
      <c r="B655" s="21" t="s">
        <v>115</v>
      </c>
      <c r="C655" s="21" t="s">
        <v>676</v>
      </c>
      <c r="D655" s="22">
        <v>1829420.4006000001</v>
      </c>
      <c r="E655" s="22">
        <v>1460254.9110000001</v>
      </c>
      <c r="F655" s="23">
        <f t="shared" si="10"/>
        <v>3289675.3116000001</v>
      </c>
      <c r="G655" s="24"/>
      <c r="H655" s="25"/>
      <c r="I655" s="25"/>
      <c r="J655" s="25"/>
      <c r="K655" s="25"/>
      <c r="L655" s="24"/>
      <c r="M655" s="24"/>
      <c r="N655" s="25"/>
      <c r="O655" s="25"/>
      <c r="P655" s="25"/>
    </row>
    <row r="656" spans="1:16" ht="18">
      <c r="A656" s="20">
        <v>651</v>
      </c>
      <c r="B656" s="21" t="s">
        <v>115</v>
      </c>
      <c r="C656" s="21" t="s">
        <v>678</v>
      </c>
      <c r="D656" s="22">
        <v>2425000.9408999998</v>
      </c>
      <c r="E656" s="22">
        <v>1935651.0575999999</v>
      </c>
      <c r="F656" s="23">
        <f t="shared" si="10"/>
        <v>4360651.9984999998</v>
      </c>
      <c r="G656" s="24"/>
      <c r="H656" s="25"/>
      <c r="I656" s="25"/>
      <c r="J656" s="25"/>
      <c r="K656" s="25"/>
      <c r="L656" s="24"/>
      <c r="M656" s="24"/>
      <c r="N656" s="25"/>
      <c r="O656" s="25"/>
      <c r="P656" s="25"/>
    </row>
    <row r="657" spans="1:16" ht="18">
      <c r="A657" s="20">
        <v>652</v>
      </c>
      <c r="B657" s="21" t="s">
        <v>115</v>
      </c>
      <c r="C657" s="21" t="s">
        <v>680</v>
      </c>
      <c r="D657" s="22">
        <v>2642106.3032999998</v>
      </c>
      <c r="E657" s="22">
        <v>2108945.9282</v>
      </c>
      <c r="F657" s="23">
        <f t="shared" si="10"/>
        <v>4751052.2314999998</v>
      </c>
      <c r="G657" s="24"/>
      <c r="H657" s="25"/>
      <c r="I657" s="25"/>
      <c r="J657" s="25"/>
      <c r="K657" s="25"/>
      <c r="L657" s="24"/>
      <c r="M657" s="24"/>
      <c r="N657" s="25"/>
      <c r="O657" s="25"/>
      <c r="P657" s="25"/>
    </row>
    <row r="658" spans="1:16" ht="18">
      <c r="A658" s="20">
        <v>653</v>
      </c>
      <c r="B658" s="21" t="s">
        <v>115</v>
      </c>
      <c r="C658" s="21" t="s">
        <v>682</v>
      </c>
      <c r="D658" s="22">
        <v>2023602.2389</v>
      </c>
      <c r="E658" s="22">
        <v>1615252.08</v>
      </c>
      <c r="F658" s="23">
        <f t="shared" si="10"/>
        <v>3638854.3189000003</v>
      </c>
      <c r="G658" s="24"/>
      <c r="H658" s="25"/>
      <c r="I658" s="25"/>
      <c r="J658" s="25"/>
      <c r="K658" s="25"/>
      <c r="L658" s="24"/>
      <c r="M658" s="24"/>
      <c r="N658" s="25"/>
      <c r="O658" s="25"/>
      <c r="P658" s="25"/>
    </row>
    <row r="659" spans="1:16" ht="18">
      <c r="A659" s="20">
        <v>654</v>
      </c>
      <c r="B659" s="21" t="s">
        <v>115</v>
      </c>
      <c r="C659" s="21" t="s">
        <v>684</v>
      </c>
      <c r="D659" s="22">
        <v>2433616.2088000001</v>
      </c>
      <c r="E659" s="22">
        <v>1942527.8186999999</v>
      </c>
      <c r="F659" s="23">
        <f t="shared" si="10"/>
        <v>4376144.0274999999</v>
      </c>
      <c r="G659" s="24"/>
      <c r="H659" s="25"/>
      <c r="I659" s="25"/>
      <c r="J659" s="25"/>
      <c r="K659" s="25"/>
      <c r="L659" s="24"/>
      <c r="M659" s="24"/>
      <c r="N659" s="25"/>
      <c r="O659" s="25"/>
      <c r="P659" s="25"/>
    </row>
    <row r="660" spans="1:16" ht="18">
      <c r="A660" s="20">
        <v>655</v>
      </c>
      <c r="B660" s="21" t="s">
        <v>115</v>
      </c>
      <c r="C660" s="21" t="s">
        <v>686</v>
      </c>
      <c r="D660" s="22">
        <v>2054784.0900999999</v>
      </c>
      <c r="E660" s="22">
        <v>1640141.6305</v>
      </c>
      <c r="F660" s="23">
        <f t="shared" si="10"/>
        <v>3694925.7205999997</v>
      </c>
      <c r="G660" s="24"/>
      <c r="H660" s="25"/>
      <c r="I660" s="25"/>
      <c r="J660" s="25"/>
      <c r="K660" s="25"/>
      <c r="L660" s="24"/>
      <c r="M660" s="24"/>
      <c r="N660" s="25"/>
      <c r="O660" s="25"/>
      <c r="P660" s="25"/>
    </row>
    <row r="661" spans="1:16" ht="18">
      <c r="A661" s="20">
        <v>656</v>
      </c>
      <c r="B661" s="21" t="s">
        <v>115</v>
      </c>
      <c r="C661" s="21" t="s">
        <v>688</v>
      </c>
      <c r="D661" s="22">
        <v>2063754.1407000001</v>
      </c>
      <c r="E661" s="22">
        <v>1647301.5814</v>
      </c>
      <c r="F661" s="23">
        <f t="shared" si="10"/>
        <v>3711055.7220999999</v>
      </c>
      <c r="G661" s="24"/>
      <c r="H661" s="25"/>
      <c r="I661" s="25"/>
      <c r="J661" s="25"/>
      <c r="K661" s="25"/>
      <c r="L661" s="24"/>
      <c r="M661" s="24"/>
      <c r="N661" s="25"/>
      <c r="O661" s="25"/>
      <c r="P661" s="25"/>
    </row>
    <row r="662" spans="1:16" ht="18">
      <c r="A662" s="20">
        <v>657</v>
      </c>
      <c r="B662" s="21" t="s">
        <v>115</v>
      </c>
      <c r="C662" s="21" t="s">
        <v>690</v>
      </c>
      <c r="D662" s="22">
        <v>2053732.6899000001</v>
      </c>
      <c r="E662" s="22">
        <v>1639302.3962000001</v>
      </c>
      <c r="F662" s="23">
        <f t="shared" si="10"/>
        <v>3693035.0861</v>
      </c>
      <c r="G662" s="24"/>
      <c r="H662" s="25"/>
      <c r="I662" s="25"/>
      <c r="J662" s="25"/>
      <c r="K662" s="25"/>
      <c r="L662" s="24"/>
      <c r="M662" s="24"/>
      <c r="N662" s="25"/>
      <c r="O662" s="25"/>
      <c r="P662" s="25"/>
    </row>
    <row r="663" spans="1:16" ht="18">
      <c r="A663" s="20">
        <v>658</v>
      </c>
      <c r="B663" s="21" t="s">
        <v>115</v>
      </c>
      <c r="C663" s="21" t="s">
        <v>692</v>
      </c>
      <c r="D663" s="22">
        <v>2367316.4457</v>
      </c>
      <c r="E663" s="22">
        <v>1889606.9294</v>
      </c>
      <c r="F663" s="23">
        <f t="shared" si="10"/>
        <v>4256923.3750999998</v>
      </c>
      <c r="G663" s="24"/>
      <c r="H663" s="25"/>
      <c r="I663" s="25"/>
      <c r="J663" s="25"/>
      <c r="K663" s="25"/>
      <c r="L663" s="24"/>
      <c r="M663" s="24"/>
      <c r="N663" s="25"/>
      <c r="O663" s="25"/>
      <c r="P663" s="25"/>
    </row>
    <row r="664" spans="1:16" ht="18">
      <c r="A664" s="20">
        <v>659</v>
      </c>
      <c r="B664" s="21" t="s">
        <v>116</v>
      </c>
      <c r="C664" s="21" t="s">
        <v>696</v>
      </c>
      <c r="D664" s="22">
        <v>2792455.0836</v>
      </c>
      <c r="E664" s="22">
        <v>2228955.2736</v>
      </c>
      <c r="F664" s="23">
        <f t="shared" si="10"/>
        <v>5021410.3572000004</v>
      </c>
      <c r="G664" s="24"/>
      <c r="H664" s="25"/>
      <c r="I664" s="25"/>
      <c r="J664" s="25"/>
      <c r="K664" s="25"/>
      <c r="L664" s="24"/>
      <c r="M664" s="24"/>
      <c r="N664" s="25"/>
      <c r="O664" s="25"/>
      <c r="P664" s="25"/>
    </row>
    <row r="665" spans="1:16" ht="18">
      <c r="A665" s="20">
        <v>660</v>
      </c>
      <c r="B665" s="21" t="s">
        <v>116</v>
      </c>
      <c r="C665" s="21" t="s">
        <v>291</v>
      </c>
      <c r="D665" s="22">
        <v>2816899.6499000001</v>
      </c>
      <c r="E665" s="22">
        <v>2248467.0806999998</v>
      </c>
      <c r="F665" s="23">
        <f t="shared" si="10"/>
        <v>5065366.7305999994</v>
      </c>
      <c r="G665" s="24"/>
      <c r="H665" s="25"/>
      <c r="I665" s="25"/>
      <c r="J665" s="25"/>
      <c r="K665" s="25"/>
      <c r="L665" s="24"/>
      <c r="M665" s="24"/>
      <c r="N665" s="25"/>
      <c r="O665" s="25"/>
      <c r="P665" s="25"/>
    </row>
    <row r="666" spans="1:16" ht="18">
      <c r="A666" s="20">
        <v>661</v>
      </c>
      <c r="B666" s="21" t="s">
        <v>116</v>
      </c>
      <c r="C666" s="21" t="s">
        <v>699</v>
      </c>
      <c r="D666" s="22">
        <v>2804624.7039999999</v>
      </c>
      <c r="E666" s="22">
        <v>2238669.1414000001</v>
      </c>
      <c r="F666" s="23">
        <f t="shared" si="10"/>
        <v>5043293.8454</v>
      </c>
      <c r="G666" s="24"/>
      <c r="H666" s="25"/>
      <c r="I666" s="25"/>
      <c r="J666" s="25"/>
      <c r="K666" s="25"/>
      <c r="L666" s="24"/>
      <c r="M666" s="24"/>
      <c r="N666" s="25"/>
      <c r="O666" s="25"/>
      <c r="P666" s="25"/>
    </row>
    <row r="667" spans="1:16" ht="18">
      <c r="A667" s="20">
        <v>662</v>
      </c>
      <c r="B667" s="21" t="s">
        <v>116</v>
      </c>
      <c r="C667" s="21" t="s">
        <v>701</v>
      </c>
      <c r="D667" s="22">
        <v>2129250.0874999999</v>
      </c>
      <c r="E667" s="22">
        <v>1699580.8596000001</v>
      </c>
      <c r="F667" s="23">
        <f t="shared" si="10"/>
        <v>3828830.9471</v>
      </c>
      <c r="G667" s="24"/>
      <c r="H667" s="25"/>
      <c r="I667" s="25"/>
      <c r="J667" s="25"/>
      <c r="K667" s="25"/>
      <c r="L667" s="24"/>
      <c r="M667" s="24"/>
      <c r="N667" s="25"/>
      <c r="O667" s="25"/>
      <c r="P667" s="25"/>
    </row>
    <row r="668" spans="1:16" ht="18">
      <c r="A668" s="20">
        <v>663</v>
      </c>
      <c r="B668" s="21" t="s">
        <v>116</v>
      </c>
      <c r="C668" s="21" t="s">
        <v>703</v>
      </c>
      <c r="D668" s="22">
        <v>3704604.5586999999</v>
      </c>
      <c r="E668" s="22">
        <v>2957038.7420999999</v>
      </c>
      <c r="F668" s="23">
        <f t="shared" si="10"/>
        <v>6661643.3007999994</v>
      </c>
      <c r="G668" s="24"/>
      <c r="H668" s="25"/>
      <c r="I668" s="25"/>
      <c r="J668" s="25"/>
      <c r="K668" s="25"/>
      <c r="L668" s="24"/>
      <c r="M668" s="24"/>
      <c r="N668" s="25"/>
      <c r="O668" s="25"/>
      <c r="P668" s="25"/>
    </row>
    <row r="669" spans="1:16" ht="18">
      <c r="A669" s="20">
        <v>664</v>
      </c>
      <c r="B669" s="21" t="s">
        <v>116</v>
      </c>
      <c r="C669" s="21" t="s">
        <v>705</v>
      </c>
      <c r="D669" s="22">
        <v>3203540.4008999998</v>
      </c>
      <c r="E669" s="22">
        <v>2557086.1686</v>
      </c>
      <c r="F669" s="23">
        <f t="shared" si="10"/>
        <v>5760626.5694999993</v>
      </c>
      <c r="G669" s="24"/>
      <c r="H669" s="25"/>
      <c r="I669" s="25"/>
      <c r="J669" s="25"/>
      <c r="K669" s="25"/>
      <c r="L669" s="24"/>
      <c r="M669" s="24"/>
      <c r="N669" s="25"/>
      <c r="O669" s="25"/>
      <c r="P669" s="25"/>
    </row>
    <row r="670" spans="1:16" ht="18">
      <c r="A670" s="20">
        <v>665</v>
      </c>
      <c r="B670" s="21" t="s">
        <v>116</v>
      </c>
      <c r="C670" s="21" t="s">
        <v>707</v>
      </c>
      <c r="D670" s="22">
        <v>2812207.1184</v>
      </c>
      <c r="E670" s="22">
        <v>2244721.4725000001</v>
      </c>
      <c r="F670" s="23">
        <f t="shared" si="10"/>
        <v>5056928.5909000002</v>
      </c>
      <c r="G670" s="24"/>
      <c r="H670" s="25"/>
      <c r="I670" s="25"/>
      <c r="J670" s="25"/>
      <c r="K670" s="25"/>
      <c r="L670" s="24"/>
      <c r="M670" s="24"/>
      <c r="N670" s="25"/>
      <c r="O670" s="25"/>
      <c r="P670" s="25"/>
    </row>
    <row r="671" spans="1:16" ht="18">
      <c r="A671" s="20">
        <v>666</v>
      </c>
      <c r="B671" s="21" t="s">
        <v>116</v>
      </c>
      <c r="C671" s="21" t="s">
        <v>710</v>
      </c>
      <c r="D671" s="22">
        <v>2483632.5309000001</v>
      </c>
      <c r="E671" s="22">
        <v>1982451.1627</v>
      </c>
      <c r="F671" s="23">
        <f t="shared" si="10"/>
        <v>4466083.6935999999</v>
      </c>
      <c r="G671" s="24"/>
      <c r="H671" s="25"/>
      <c r="I671" s="25"/>
      <c r="J671" s="25"/>
      <c r="K671" s="25"/>
      <c r="L671" s="24"/>
      <c r="M671" s="24"/>
      <c r="N671" s="25"/>
      <c r="O671" s="25"/>
      <c r="P671" s="25"/>
    </row>
    <row r="672" spans="1:16" ht="36">
      <c r="A672" s="20">
        <v>667</v>
      </c>
      <c r="B672" s="21" t="s">
        <v>116</v>
      </c>
      <c r="C672" s="21" t="s">
        <v>712</v>
      </c>
      <c r="D672" s="22">
        <v>2547401.5926999999</v>
      </c>
      <c r="E672" s="22">
        <v>2033352.0304</v>
      </c>
      <c r="F672" s="23">
        <f t="shared" si="10"/>
        <v>4580753.6230999995</v>
      </c>
      <c r="G672" s="24"/>
      <c r="H672" s="25"/>
      <c r="I672" s="25"/>
      <c r="J672" s="25"/>
      <c r="K672" s="25"/>
      <c r="L672" s="24"/>
      <c r="M672" s="24"/>
      <c r="N672" s="25"/>
      <c r="O672" s="25"/>
      <c r="P672" s="25"/>
    </row>
    <row r="673" spans="1:16" ht="36">
      <c r="A673" s="20">
        <v>668</v>
      </c>
      <c r="B673" s="21" t="s">
        <v>116</v>
      </c>
      <c r="C673" s="21" t="s">
        <v>714</v>
      </c>
      <c r="D673" s="22">
        <v>2416579.5879000002</v>
      </c>
      <c r="E673" s="22">
        <v>1928929.0804000001</v>
      </c>
      <c r="F673" s="23">
        <f t="shared" si="10"/>
        <v>4345508.6683</v>
      </c>
      <c r="G673" s="24"/>
      <c r="H673" s="25"/>
      <c r="I673" s="25"/>
      <c r="J673" s="25"/>
      <c r="K673" s="25"/>
      <c r="L673" s="24"/>
      <c r="M673" s="24"/>
      <c r="N673" s="25"/>
      <c r="O673" s="25"/>
      <c r="P673" s="25"/>
    </row>
    <row r="674" spans="1:16" ht="18">
      <c r="A674" s="20">
        <v>669</v>
      </c>
      <c r="B674" s="21" t="s">
        <v>116</v>
      </c>
      <c r="C674" s="21" t="s">
        <v>716</v>
      </c>
      <c r="D674" s="22">
        <v>3338818.1126000001</v>
      </c>
      <c r="E674" s="22">
        <v>2665065.6919999998</v>
      </c>
      <c r="F674" s="23">
        <f t="shared" si="10"/>
        <v>6003883.8046000004</v>
      </c>
      <c r="G674" s="24"/>
      <c r="H674" s="25"/>
      <c r="I674" s="25"/>
      <c r="J674" s="25"/>
      <c r="K674" s="25"/>
      <c r="L674" s="24"/>
      <c r="M674" s="24"/>
      <c r="N674" s="25"/>
      <c r="O674" s="25"/>
      <c r="P674" s="25"/>
    </row>
    <row r="675" spans="1:16" ht="18">
      <c r="A675" s="20">
        <v>670</v>
      </c>
      <c r="B675" s="21" t="s">
        <v>116</v>
      </c>
      <c r="C675" s="21" t="s">
        <v>718</v>
      </c>
      <c r="D675" s="22">
        <v>2247867.0917000002</v>
      </c>
      <c r="E675" s="22">
        <v>1794261.7009999999</v>
      </c>
      <c r="F675" s="23">
        <f t="shared" si="10"/>
        <v>4042128.7927000001</v>
      </c>
      <c r="G675" s="24"/>
      <c r="H675" s="25"/>
      <c r="I675" s="25"/>
      <c r="J675" s="25"/>
      <c r="K675" s="25"/>
      <c r="L675" s="24"/>
      <c r="M675" s="24"/>
      <c r="N675" s="25"/>
      <c r="O675" s="25"/>
      <c r="P675" s="25"/>
    </row>
    <row r="676" spans="1:16" ht="18">
      <c r="A676" s="20">
        <v>671</v>
      </c>
      <c r="B676" s="21" t="s">
        <v>116</v>
      </c>
      <c r="C676" s="21" t="s">
        <v>719</v>
      </c>
      <c r="D676" s="22">
        <v>3000946.0644999999</v>
      </c>
      <c r="E676" s="22">
        <v>2395374.0906000002</v>
      </c>
      <c r="F676" s="23">
        <f t="shared" si="10"/>
        <v>5396320.1551000001</v>
      </c>
      <c r="G676" s="24"/>
      <c r="H676" s="25"/>
      <c r="I676" s="25"/>
      <c r="J676" s="25"/>
      <c r="K676" s="25"/>
      <c r="L676" s="24"/>
      <c r="M676" s="24"/>
      <c r="N676" s="25"/>
      <c r="O676" s="25"/>
      <c r="P676" s="25"/>
    </row>
    <row r="677" spans="1:16" ht="18">
      <c r="A677" s="20">
        <v>672</v>
      </c>
      <c r="B677" s="21" t="s">
        <v>116</v>
      </c>
      <c r="C677" s="21" t="s">
        <v>721</v>
      </c>
      <c r="D677" s="22">
        <v>2996605.7041000002</v>
      </c>
      <c r="E677" s="22">
        <v>2391909.5874999999</v>
      </c>
      <c r="F677" s="23">
        <f t="shared" si="10"/>
        <v>5388515.2916000001</v>
      </c>
      <c r="G677" s="24"/>
      <c r="H677" s="25"/>
      <c r="I677" s="25"/>
      <c r="J677" s="25"/>
      <c r="K677" s="25"/>
      <c r="L677" s="24"/>
      <c r="M677" s="24"/>
      <c r="N677" s="25"/>
      <c r="O677" s="25"/>
      <c r="P677" s="25"/>
    </row>
    <row r="678" spans="1:16" ht="18">
      <c r="A678" s="20">
        <v>673</v>
      </c>
      <c r="B678" s="21" t="s">
        <v>116</v>
      </c>
      <c r="C678" s="21" t="s">
        <v>723</v>
      </c>
      <c r="D678" s="22">
        <v>2368146.3755999999</v>
      </c>
      <c r="E678" s="22">
        <v>1890269.3847000001</v>
      </c>
      <c r="F678" s="23">
        <f t="shared" si="10"/>
        <v>4258415.7603000002</v>
      </c>
      <c r="G678" s="24"/>
      <c r="H678" s="25"/>
      <c r="I678" s="25"/>
      <c r="J678" s="25"/>
      <c r="K678" s="25"/>
      <c r="L678" s="24"/>
      <c r="M678" s="24"/>
      <c r="N678" s="25"/>
      <c r="O678" s="25"/>
      <c r="P678" s="25"/>
    </row>
    <row r="679" spans="1:16" ht="18">
      <c r="A679" s="20">
        <v>674</v>
      </c>
      <c r="B679" s="21" t="s">
        <v>116</v>
      </c>
      <c r="C679" s="21" t="s">
        <v>725</v>
      </c>
      <c r="D679" s="22">
        <v>3017448.6030999999</v>
      </c>
      <c r="E679" s="22">
        <v>2408546.5210000002</v>
      </c>
      <c r="F679" s="23">
        <f t="shared" si="10"/>
        <v>5425995.1240999997</v>
      </c>
      <c r="G679" s="24"/>
      <c r="H679" s="25"/>
      <c r="I679" s="25"/>
      <c r="J679" s="25"/>
      <c r="K679" s="25"/>
      <c r="L679" s="24"/>
      <c r="M679" s="24"/>
      <c r="N679" s="25"/>
      <c r="O679" s="25"/>
      <c r="P679" s="25"/>
    </row>
    <row r="680" spans="1:16" ht="18">
      <c r="A680" s="20">
        <v>675</v>
      </c>
      <c r="B680" s="21" t="s">
        <v>116</v>
      </c>
      <c r="C680" s="21" t="s">
        <v>727</v>
      </c>
      <c r="D680" s="22">
        <v>3206052.5732</v>
      </c>
      <c r="E680" s="22">
        <v>2559091.4004000002</v>
      </c>
      <c r="F680" s="23">
        <f t="shared" si="10"/>
        <v>5765143.9736000001</v>
      </c>
      <c r="G680" s="24"/>
      <c r="H680" s="25"/>
      <c r="I680" s="25"/>
      <c r="J680" s="25"/>
      <c r="K680" s="25"/>
      <c r="L680" s="24"/>
      <c r="M680" s="24"/>
      <c r="N680" s="25"/>
      <c r="O680" s="25"/>
      <c r="P680" s="25"/>
    </row>
    <row r="681" spans="1:16" ht="18">
      <c r="A681" s="20">
        <v>676</v>
      </c>
      <c r="B681" s="21" t="s">
        <v>117</v>
      </c>
      <c r="C681" s="21" t="s">
        <v>731</v>
      </c>
      <c r="D681" s="22">
        <v>2133168.1529999999</v>
      </c>
      <c r="E681" s="22">
        <v>1702708.2842000001</v>
      </c>
      <c r="F681" s="23">
        <f t="shared" si="10"/>
        <v>3835876.4372</v>
      </c>
      <c r="G681" s="24"/>
      <c r="H681" s="25"/>
      <c r="I681" s="25"/>
      <c r="J681" s="25"/>
      <c r="K681" s="25"/>
      <c r="L681" s="24"/>
      <c r="M681" s="24"/>
      <c r="N681" s="25"/>
      <c r="O681" s="25"/>
      <c r="P681" s="25"/>
    </row>
    <row r="682" spans="1:16" ht="18">
      <c r="A682" s="20">
        <v>677</v>
      </c>
      <c r="B682" s="21" t="s">
        <v>117</v>
      </c>
      <c r="C682" s="21" t="s">
        <v>734</v>
      </c>
      <c r="D682" s="22">
        <v>2665227.9399000001</v>
      </c>
      <c r="E682" s="22">
        <v>2127401.7644000002</v>
      </c>
      <c r="F682" s="23">
        <f t="shared" si="10"/>
        <v>4792629.7043000003</v>
      </c>
      <c r="G682" s="24"/>
      <c r="H682" s="25"/>
      <c r="I682" s="25"/>
      <c r="J682" s="25"/>
      <c r="K682" s="25"/>
      <c r="L682" s="24"/>
      <c r="M682" s="24"/>
      <c r="N682" s="25"/>
      <c r="O682" s="25"/>
      <c r="P682" s="25"/>
    </row>
    <row r="683" spans="1:16" ht="18">
      <c r="A683" s="20">
        <v>678</v>
      </c>
      <c r="B683" s="21" t="s">
        <v>117</v>
      </c>
      <c r="C683" s="21" t="s">
        <v>736</v>
      </c>
      <c r="D683" s="22">
        <v>2455233.9844</v>
      </c>
      <c r="E683" s="22">
        <v>1959783.2637</v>
      </c>
      <c r="F683" s="23">
        <f t="shared" si="10"/>
        <v>4415017.2480999995</v>
      </c>
      <c r="G683" s="24"/>
      <c r="H683" s="25"/>
      <c r="I683" s="25"/>
      <c r="J683" s="25"/>
      <c r="K683" s="25"/>
      <c r="L683" s="24"/>
      <c r="M683" s="24"/>
      <c r="N683" s="25"/>
      <c r="O683" s="25"/>
      <c r="P683" s="25"/>
    </row>
    <row r="684" spans="1:16" ht="18">
      <c r="A684" s="20">
        <v>679</v>
      </c>
      <c r="B684" s="21" t="s">
        <v>117</v>
      </c>
      <c r="C684" s="21" t="s">
        <v>738</v>
      </c>
      <c r="D684" s="22">
        <v>2620913.085</v>
      </c>
      <c r="E684" s="22">
        <v>2092029.3676</v>
      </c>
      <c r="F684" s="23">
        <f t="shared" si="10"/>
        <v>4712942.4526000004</v>
      </c>
      <c r="G684" s="24"/>
      <c r="H684" s="25"/>
      <c r="I684" s="25"/>
      <c r="J684" s="25"/>
      <c r="K684" s="25"/>
      <c r="L684" s="24"/>
      <c r="M684" s="24"/>
      <c r="N684" s="25"/>
      <c r="O684" s="25"/>
      <c r="P684" s="25"/>
    </row>
    <row r="685" spans="1:16" ht="18">
      <c r="A685" s="20">
        <v>680</v>
      </c>
      <c r="B685" s="21" t="s">
        <v>117</v>
      </c>
      <c r="C685" s="21" t="s">
        <v>740</v>
      </c>
      <c r="D685" s="22">
        <v>2432863.0473000002</v>
      </c>
      <c r="E685" s="22">
        <v>1941926.6405</v>
      </c>
      <c r="F685" s="23">
        <f t="shared" si="10"/>
        <v>4374789.6878000004</v>
      </c>
      <c r="G685" s="24"/>
      <c r="H685" s="25"/>
      <c r="I685" s="25"/>
      <c r="J685" s="25"/>
      <c r="K685" s="25"/>
      <c r="L685" s="24"/>
      <c r="M685" s="24"/>
      <c r="N685" s="25"/>
      <c r="O685" s="25"/>
      <c r="P685" s="25"/>
    </row>
    <row r="686" spans="1:16" ht="18">
      <c r="A686" s="20">
        <v>681</v>
      </c>
      <c r="B686" s="21" t="s">
        <v>117</v>
      </c>
      <c r="C686" s="21" t="s">
        <v>742</v>
      </c>
      <c r="D686" s="22">
        <v>2432456.52</v>
      </c>
      <c r="E686" s="22">
        <v>1941602.1477999999</v>
      </c>
      <c r="F686" s="23">
        <f t="shared" si="10"/>
        <v>4374058.6677999999</v>
      </c>
      <c r="G686" s="24"/>
      <c r="H686" s="25"/>
      <c r="I686" s="25"/>
      <c r="J686" s="25"/>
      <c r="K686" s="25"/>
      <c r="L686" s="24"/>
      <c r="M686" s="24"/>
      <c r="N686" s="25"/>
      <c r="O686" s="25"/>
      <c r="P686" s="25"/>
    </row>
    <row r="687" spans="1:16" ht="18">
      <c r="A687" s="20">
        <v>682</v>
      </c>
      <c r="B687" s="21" t="s">
        <v>117</v>
      </c>
      <c r="C687" s="21" t="s">
        <v>744</v>
      </c>
      <c r="D687" s="22">
        <v>2636226.2708999999</v>
      </c>
      <c r="E687" s="22">
        <v>2104252.4492000001</v>
      </c>
      <c r="F687" s="23">
        <f t="shared" si="10"/>
        <v>4740478.7201000005</v>
      </c>
      <c r="G687" s="24"/>
      <c r="H687" s="25"/>
      <c r="I687" s="25"/>
      <c r="J687" s="25"/>
      <c r="K687" s="25"/>
      <c r="L687" s="24"/>
      <c r="M687" s="24"/>
      <c r="N687" s="25"/>
      <c r="O687" s="25"/>
      <c r="P687" s="25"/>
    </row>
    <row r="688" spans="1:16" ht="18">
      <c r="A688" s="20">
        <v>683</v>
      </c>
      <c r="B688" s="21" t="s">
        <v>117</v>
      </c>
      <c r="C688" s="21" t="s">
        <v>746</v>
      </c>
      <c r="D688" s="22">
        <v>2554004.5844000001</v>
      </c>
      <c r="E688" s="22">
        <v>2038622.5800999999</v>
      </c>
      <c r="F688" s="23">
        <f t="shared" si="10"/>
        <v>4592627.1645</v>
      </c>
      <c r="G688" s="24"/>
      <c r="H688" s="25"/>
      <c r="I688" s="25"/>
      <c r="J688" s="25"/>
      <c r="K688" s="25"/>
      <c r="L688" s="24"/>
      <c r="M688" s="24"/>
      <c r="N688" s="25"/>
      <c r="O688" s="25"/>
      <c r="P688" s="25"/>
    </row>
    <row r="689" spans="1:16" ht="18">
      <c r="A689" s="20">
        <v>684</v>
      </c>
      <c r="B689" s="21" t="s">
        <v>117</v>
      </c>
      <c r="C689" s="21" t="s">
        <v>748</v>
      </c>
      <c r="D689" s="22">
        <v>2436077.8165000002</v>
      </c>
      <c r="E689" s="22">
        <v>1944492.6895999999</v>
      </c>
      <c r="F689" s="23">
        <f t="shared" si="10"/>
        <v>4380570.5060999999</v>
      </c>
      <c r="G689" s="24"/>
      <c r="H689" s="25"/>
      <c r="I689" s="25"/>
      <c r="J689" s="25"/>
      <c r="K689" s="25"/>
      <c r="L689" s="24"/>
      <c r="M689" s="24"/>
      <c r="N689" s="25"/>
      <c r="O689" s="25"/>
      <c r="P689" s="25"/>
    </row>
    <row r="690" spans="1:16" ht="18">
      <c r="A690" s="20">
        <v>685</v>
      </c>
      <c r="B690" s="21" t="s">
        <v>117</v>
      </c>
      <c r="C690" s="21" t="s">
        <v>750</v>
      </c>
      <c r="D690" s="22">
        <v>2856693.3190000001</v>
      </c>
      <c r="E690" s="22">
        <v>2280230.6384999999</v>
      </c>
      <c r="F690" s="23">
        <f t="shared" si="10"/>
        <v>5136923.9574999996</v>
      </c>
      <c r="G690" s="24"/>
      <c r="H690" s="25"/>
      <c r="I690" s="25"/>
      <c r="J690" s="25"/>
      <c r="K690" s="25"/>
      <c r="L690" s="24"/>
      <c r="M690" s="24"/>
      <c r="N690" s="25"/>
      <c r="O690" s="25"/>
      <c r="P690" s="25"/>
    </row>
    <row r="691" spans="1:16" ht="18">
      <c r="A691" s="20">
        <v>686</v>
      </c>
      <c r="B691" s="21" t="s">
        <v>117</v>
      </c>
      <c r="C691" s="21" t="s">
        <v>752</v>
      </c>
      <c r="D691" s="22">
        <v>2544171.9019999998</v>
      </c>
      <c r="E691" s="22">
        <v>2030774.0708999999</v>
      </c>
      <c r="F691" s="23">
        <f t="shared" si="10"/>
        <v>4574945.9728999995</v>
      </c>
      <c r="G691" s="24"/>
      <c r="H691" s="25"/>
      <c r="I691" s="25"/>
      <c r="J691" s="25"/>
      <c r="K691" s="25"/>
      <c r="L691" s="24"/>
      <c r="M691" s="24"/>
      <c r="N691" s="25"/>
      <c r="O691" s="25"/>
      <c r="P691" s="25"/>
    </row>
    <row r="692" spans="1:16" ht="18">
      <c r="A692" s="20">
        <v>687</v>
      </c>
      <c r="B692" s="21" t="s">
        <v>117</v>
      </c>
      <c r="C692" s="21" t="s">
        <v>754</v>
      </c>
      <c r="D692" s="22">
        <v>2434990.7610999998</v>
      </c>
      <c r="E692" s="22">
        <v>1943624.9950999999</v>
      </c>
      <c r="F692" s="23">
        <f t="shared" si="10"/>
        <v>4378615.7561999997</v>
      </c>
      <c r="G692" s="24"/>
      <c r="H692" s="25"/>
      <c r="I692" s="25"/>
      <c r="J692" s="25"/>
      <c r="K692" s="25"/>
      <c r="L692" s="24"/>
      <c r="M692" s="24"/>
      <c r="N692" s="25"/>
      <c r="O692" s="25"/>
      <c r="P692" s="25"/>
    </row>
    <row r="693" spans="1:16" ht="18">
      <c r="A693" s="20">
        <v>688</v>
      </c>
      <c r="B693" s="21" t="s">
        <v>117</v>
      </c>
      <c r="C693" s="21" t="s">
        <v>756</v>
      </c>
      <c r="D693" s="22">
        <v>2890757.2683999999</v>
      </c>
      <c r="E693" s="22">
        <v>2307420.6979999999</v>
      </c>
      <c r="F693" s="23">
        <f t="shared" si="10"/>
        <v>5198177.9663999993</v>
      </c>
      <c r="G693" s="24"/>
      <c r="H693" s="25"/>
      <c r="I693" s="25"/>
      <c r="J693" s="25"/>
      <c r="K693" s="25"/>
      <c r="L693" s="24"/>
      <c r="M693" s="24"/>
      <c r="N693" s="25"/>
      <c r="O693" s="25"/>
      <c r="P693" s="25"/>
    </row>
    <row r="694" spans="1:16" ht="18">
      <c r="A694" s="20">
        <v>689</v>
      </c>
      <c r="B694" s="21" t="s">
        <v>117</v>
      </c>
      <c r="C694" s="21" t="s">
        <v>758</v>
      </c>
      <c r="D694" s="22">
        <v>3540045.8004999999</v>
      </c>
      <c r="E694" s="22">
        <v>2825686.9026000001</v>
      </c>
      <c r="F694" s="23">
        <f t="shared" si="10"/>
        <v>6365732.7030999996</v>
      </c>
      <c r="G694" s="24"/>
      <c r="H694" s="25"/>
      <c r="I694" s="25"/>
      <c r="J694" s="25"/>
      <c r="K694" s="25"/>
      <c r="L694" s="24"/>
      <c r="M694" s="24"/>
      <c r="N694" s="25"/>
      <c r="O694" s="25"/>
      <c r="P694" s="25"/>
    </row>
    <row r="695" spans="1:16" ht="18">
      <c r="A695" s="20">
        <v>690</v>
      </c>
      <c r="B695" s="21" t="s">
        <v>117</v>
      </c>
      <c r="C695" s="21" t="s">
        <v>760</v>
      </c>
      <c r="D695" s="22">
        <v>2858032.2026</v>
      </c>
      <c r="E695" s="22">
        <v>2281299.344</v>
      </c>
      <c r="F695" s="23">
        <f t="shared" si="10"/>
        <v>5139331.5466</v>
      </c>
      <c r="G695" s="24"/>
      <c r="H695" s="25"/>
      <c r="I695" s="25"/>
      <c r="J695" s="25"/>
      <c r="K695" s="25"/>
      <c r="L695" s="24"/>
      <c r="M695" s="24"/>
      <c r="N695" s="25"/>
      <c r="O695" s="25"/>
      <c r="P695" s="25"/>
    </row>
    <row r="696" spans="1:16" ht="36">
      <c r="A696" s="20">
        <v>691</v>
      </c>
      <c r="B696" s="21" t="s">
        <v>117</v>
      </c>
      <c r="C696" s="21" t="s">
        <v>762</v>
      </c>
      <c r="D696" s="22">
        <v>2884005.0861999998</v>
      </c>
      <c r="E696" s="22">
        <v>2302031.0635000002</v>
      </c>
      <c r="F696" s="23">
        <f t="shared" si="10"/>
        <v>5186036.1497</v>
      </c>
      <c r="G696" s="24"/>
      <c r="H696" s="25"/>
      <c r="I696" s="25"/>
      <c r="J696" s="25"/>
      <c r="K696" s="25"/>
      <c r="L696" s="24"/>
      <c r="M696" s="24"/>
      <c r="N696" s="25"/>
      <c r="O696" s="25"/>
      <c r="P696" s="25"/>
    </row>
    <row r="697" spans="1:16" ht="18">
      <c r="A697" s="20">
        <v>692</v>
      </c>
      <c r="B697" s="21" t="s">
        <v>117</v>
      </c>
      <c r="C697" s="21" t="s">
        <v>764</v>
      </c>
      <c r="D697" s="22">
        <v>1981440.3162</v>
      </c>
      <c r="E697" s="22">
        <v>1581598.1671</v>
      </c>
      <c r="F697" s="23">
        <f t="shared" si="10"/>
        <v>3563038.4833</v>
      </c>
      <c r="G697" s="24"/>
      <c r="H697" s="25"/>
      <c r="I697" s="25"/>
      <c r="J697" s="25"/>
      <c r="K697" s="25"/>
      <c r="L697" s="24"/>
      <c r="M697" s="24"/>
      <c r="N697" s="25"/>
      <c r="O697" s="25"/>
      <c r="P697" s="25"/>
    </row>
    <row r="698" spans="1:16" ht="18">
      <c r="A698" s="20">
        <v>693</v>
      </c>
      <c r="B698" s="21" t="s">
        <v>117</v>
      </c>
      <c r="C698" s="21" t="s">
        <v>766</v>
      </c>
      <c r="D698" s="22">
        <v>2438170.7727000001</v>
      </c>
      <c r="E698" s="22">
        <v>1946163.3004000001</v>
      </c>
      <c r="F698" s="23">
        <f t="shared" si="10"/>
        <v>4384334.0731000006</v>
      </c>
      <c r="G698" s="24"/>
      <c r="H698" s="25"/>
      <c r="I698" s="25"/>
      <c r="J698" s="25"/>
      <c r="K698" s="25"/>
      <c r="L698" s="24"/>
      <c r="M698" s="24"/>
      <c r="N698" s="25"/>
      <c r="O698" s="25"/>
      <c r="P698" s="25"/>
    </row>
    <row r="699" spans="1:16" ht="18">
      <c r="A699" s="20">
        <v>694</v>
      </c>
      <c r="B699" s="21" t="s">
        <v>117</v>
      </c>
      <c r="C699" s="21" t="s">
        <v>768</v>
      </c>
      <c r="D699" s="22">
        <v>1932490.7353999999</v>
      </c>
      <c r="E699" s="22">
        <v>1542526.3027999999</v>
      </c>
      <c r="F699" s="23">
        <f t="shared" si="10"/>
        <v>3475017.0381999998</v>
      </c>
      <c r="G699" s="24"/>
      <c r="H699" s="25"/>
      <c r="I699" s="25"/>
      <c r="J699" s="25"/>
      <c r="K699" s="25"/>
      <c r="L699" s="24"/>
      <c r="M699" s="24"/>
      <c r="N699" s="25"/>
      <c r="O699" s="25"/>
      <c r="P699" s="25"/>
    </row>
    <row r="700" spans="1:16" ht="18">
      <c r="A700" s="20">
        <v>695</v>
      </c>
      <c r="B700" s="21" t="s">
        <v>117</v>
      </c>
      <c r="C700" s="21" t="s">
        <v>770</v>
      </c>
      <c r="D700" s="22">
        <v>2090316.0919999999</v>
      </c>
      <c r="E700" s="22">
        <v>1668503.4986</v>
      </c>
      <c r="F700" s="23">
        <f t="shared" si="10"/>
        <v>3758819.5905999998</v>
      </c>
      <c r="G700" s="24"/>
      <c r="H700" s="25"/>
      <c r="I700" s="25"/>
      <c r="J700" s="25"/>
      <c r="K700" s="25"/>
      <c r="L700" s="24"/>
      <c r="M700" s="24"/>
      <c r="N700" s="25"/>
      <c r="O700" s="25"/>
      <c r="P700" s="25"/>
    </row>
    <row r="701" spans="1:16" ht="18">
      <c r="A701" s="20">
        <v>696</v>
      </c>
      <c r="B701" s="21" t="s">
        <v>117</v>
      </c>
      <c r="C701" s="21" t="s">
        <v>772</v>
      </c>
      <c r="D701" s="22">
        <v>2158916.0606</v>
      </c>
      <c r="E701" s="22">
        <v>1723260.4265999999</v>
      </c>
      <c r="F701" s="23">
        <f t="shared" si="10"/>
        <v>3882176.4871999999</v>
      </c>
      <c r="G701" s="24"/>
      <c r="H701" s="25"/>
      <c r="I701" s="25"/>
      <c r="J701" s="25"/>
      <c r="K701" s="25"/>
      <c r="L701" s="24"/>
      <c r="M701" s="24"/>
      <c r="N701" s="25"/>
      <c r="O701" s="25"/>
      <c r="P701" s="25"/>
    </row>
    <row r="702" spans="1:16" ht="18">
      <c r="A702" s="20">
        <v>697</v>
      </c>
      <c r="B702" s="21" t="s">
        <v>117</v>
      </c>
      <c r="C702" s="21" t="s">
        <v>774</v>
      </c>
      <c r="D702" s="22">
        <v>4009387.4405</v>
      </c>
      <c r="E702" s="22">
        <v>3200318.3621</v>
      </c>
      <c r="F702" s="23">
        <f t="shared" si="10"/>
        <v>7209705.8026000001</v>
      </c>
      <c r="G702" s="24"/>
      <c r="H702" s="25"/>
      <c r="I702" s="25"/>
      <c r="J702" s="25"/>
      <c r="K702" s="25"/>
      <c r="L702" s="24"/>
      <c r="M702" s="24"/>
      <c r="N702" s="25"/>
      <c r="O702" s="25"/>
      <c r="P702" s="25"/>
    </row>
    <row r="703" spans="1:16" ht="18">
      <c r="A703" s="20">
        <v>698</v>
      </c>
      <c r="B703" s="21" t="s">
        <v>117</v>
      </c>
      <c r="C703" s="21" t="s">
        <v>776</v>
      </c>
      <c r="D703" s="22">
        <v>2373101.0134000001</v>
      </c>
      <c r="E703" s="22">
        <v>1894224.2079</v>
      </c>
      <c r="F703" s="23">
        <f t="shared" si="10"/>
        <v>4267325.2213000003</v>
      </c>
      <c r="G703" s="24"/>
      <c r="H703" s="25"/>
      <c r="I703" s="25"/>
      <c r="J703" s="25"/>
      <c r="K703" s="25"/>
      <c r="L703" s="24"/>
      <c r="M703" s="24"/>
      <c r="N703" s="25"/>
      <c r="O703" s="25"/>
      <c r="P703" s="25"/>
    </row>
    <row r="704" spans="1:16" ht="18">
      <c r="A704" s="20">
        <v>699</v>
      </c>
      <c r="B704" s="21" t="s">
        <v>118</v>
      </c>
      <c r="C704" s="21" t="s">
        <v>780</v>
      </c>
      <c r="D704" s="22">
        <v>2223389.2741</v>
      </c>
      <c r="E704" s="22">
        <v>1774723.3526000001</v>
      </c>
      <c r="F704" s="23">
        <f t="shared" si="10"/>
        <v>3998112.6266999999</v>
      </c>
      <c r="G704" s="24"/>
      <c r="H704" s="25"/>
      <c r="I704" s="25"/>
      <c r="J704" s="25"/>
      <c r="K704" s="25"/>
      <c r="L704" s="24"/>
      <c r="M704" s="24"/>
      <c r="N704" s="25"/>
      <c r="O704" s="25"/>
      <c r="P704" s="25"/>
    </row>
    <row r="705" spans="1:16" ht="18">
      <c r="A705" s="20">
        <v>700</v>
      </c>
      <c r="B705" s="21" t="s">
        <v>118</v>
      </c>
      <c r="C705" s="21" t="s">
        <v>782</v>
      </c>
      <c r="D705" s="22">
        <v>2530962.0003</v>
      </c>
      <c r="E705" s="22">
        <v>2020229.844</v>
      </c>
      <c r="F705" s="23">
        <f t="shared" si="10"/>
        <v>4551191.8443</v>
      </c>
      <c r="G705" s="24"/>
      <c r="H705" s="25"/>
      <c r="I705" s="25"/>
      <c r="J705" s="25"/>
      <c r="K705" s="25"/>
      <c r="L705" s="24"/>
      <c r="M705" s="24"/>
      <c r="N705" s="25"/>
      <c r="O705" s="25"/>
      <c r="P705" s="25"/>
    </row>
    <row r="706" spans="1:16" ht="18">
      <c r="A706" s="20">
        <v>701</v>
      </c>
      <c r="B706" s="21" t="s">
        <v>118</v>
      </c>
      <c r="C706" s="21" t="s">
        <v>784</v>
      </c>
      <c r="D706" s="22">
        <v>2727532.2760000001</v>
      </c>
      <c r="E706" s="22">
        <v>2177133.4788000002</v>
      </c>
      <c r="F706" s="23">
        <f t="shared" si="10"/>
        <v>4904665.7548000002</v>
      </c>
      <c r="G706" s="24"/>
      <c r="H706" s="25"/>
      <c r="I706" s="25"/>
      <c r="J706" s="25"/>
      <c r="K706" s="25"/>
      <c r="L706" s="24"/>
      <c r="M706" s="24"/>
      <c r="N706" s="25"/>
      <c r="O706" s="25"/>
      <c r="P706" s="25"/>
    </row>
    <row r="707" spans="1:16" ht="18">
      <c r="A707" s="20">
        <v>702</v>
      </c>
      <c r="B707" s="21" t="s">
        <v>118</v>
      </c>
      <c r="C707" s="21" t="s">
        <v>786</v>
      </c>
      <c r="D707" s="22">
        <v>2961451.7573000002</v>
      </c>
      <c r="E707" s="22">
        <v>2363849.4852</v>
      </c>
      <c r="F707" s="23">
        <f t="shared" si="10"/>
        <v>5325301.2424999997</v>
      </c>
      <c r="G707" s="24"/>
      <c r="H707" s="25"/>
      <c r="I707" s="25"/>
      <c r="J707" s="25"/>
      <c r="K707" s="25"/>
      <c r="L707" s="24"/>
      <c r="M707" s="24"/>
      <c r="N707" s="25"/>
      <c r="O707" s="25"/>
      <c r="P707" s="25"/>
    </row>
    <row r="708" spans="1:16" ht="18">
      <c r="A708" s="20">
        <v>703</v>
      </c>
      <c r="B708" s="21" t="s">
        <v>118</v>
      </c>
      <c r="C708" s="21" t="s">
        <v>788</v>
      </c>
      <c r="D708" s="22">
        <v>2785852.2244000002</v>
      </c>
      <c r="E708" s="22">
        <v>2223684.8297000001</v>
      </c>
      <c r="F708" s="23">
        <f t="shared" si="10"/>
        <v>5009537.0541000003</v>
      </c>
      <c r="G708" s="24"/>
      <c r="H708" s="25"/>
      <c r="I708" s="25"/>
      <c r="J708" s="25"/>
      <c r="K708" s="25"/>
      <c r="L708" s="24"/>
      <c r="M708" s="24"/>
      <c r="N708" s="25"/>
      <c r="O708" s="25"/>
      <c r="P708" s="25"/>
    </row>
    <row r="709" spans="1:16" ht="18">
      <c r="A709" s="20">
        <v>704</v>
      </c>
      <c r="B709" s="21" t="s">
        <v>118</v>
      </c>
      <c r="C709" s="21" t="s">
        <v>791</v>
      </c>
      <c r="D709" s="22">
        <v>2524297.4481000002</v>
      </c>
      <c r="E709" s="22">
        <v>2014910.1564</v>
      </c>
      <c r="F709" s="23">
        <f t="shared" si="10"/>
        <v>4539207.6045000004</v>
      </c>
      <c r="G709" s="24"/>
      <c r="H709" s="25"/>
      <c r="I709" s="25"/>
      <c r="J709" s="25"/>
      <c r="K709" s="25"/>
      <c r="L709" s="24"/>
      <c r="M709" s="24"/>
      <c r="N709" s="25"/>
      <c r="O709" s="25"/>
      <c r="P709" s="25"/>
    </row>
    <row r="710" spans="1:16" ht="18">
      <c r="A710" s="20">
        <v>705</v>
      </c>
      <c r="B710" s="21" t="s">
        <v>118</v>
      </c>
      <c r="C710" s="21" t="s">
        <v>793</v>
      </c>
      <c r="D710" s="22">
        <v>2883107.8864000002</v>
      </c>
      <c r="E710" s="22">
        <v>2301314.9130000002</v>
      </c>
      <c r="F710" s="23">
        <f t="shared" si="10"/>
        <v>5184422.7993999999</v>
      </c>
      <c r="G710" s="24"/>
      <c r="H710" s="25"/>
      <c r="I710" s="25"/>
      <c r="J710" s="25"/>
      <c r="K710" s="25"/>
      <c r="L710" s="24"/>
      <c r="M710" s="24"/>
      <c r="N710" s="25"/>
      <c r="O710" s="25"/>
      <c r="P710" s="25"/>
    </row>
    <row r="711" spans="1:16" ht="18">
      <c r="A711" s="20">
        <v>706</v>
      </c>
      <c r="B711" s="21" t="s">
        <v>118</v>
      </c>
      <c r="C711" s="21" t="s">
        <v>795</v>
      </c>
      <c r="D711" s="22">
        <v>2460186.87</v>
      </c>
      <c r="E711" s="22">
        <v>1963736.6883</v>
      </c>
      <c r="F711" s="23">
        <f t="shared" ref="F711:F774" si="11">D711+E711</f>
        <v>4423923.5582999997</v>
      </c>
      <c r="G711" s="24"/>
      <c r="H711" s="25"/>
      <c r="I711" s="25"/>
      <c r="J711" s="25"/>
      <c r="K711" s="25"/>
      <c r="L711" s="24"/>
      <c r="M711" s="24"/>
      <c r="N711" s="25"/>
      <c r="O711" s="25"/>
      <c r="P711" s="25"/>
    </row>
    <row r="712" spans="1:16" ht="18">
      <c r="A712" s="20">
        <v>707</v>
      </c>
      <c r="B712" s="21" t="s">
        <v>118</v>
      </c>
      <c r="C712" s="21" t="s">
        <v>797</v>
      </c>
      <c r="D712" s="22">
        <v>2784748.2894000001</v>
      </c>
      <c r="E712" s="22">
        <v>2222803.6619000002</v>
      </c>
      <c r="F712" s="23">
        <f t="shared" si="11"/>
        <v>5007551.9513000008</v>
      </c>
      <c r="G712" s="24"/>
      <c r="H712" s="25"/>
      <c r="I712" s="25"/>
      <c r="J712" s="25"/>
      <c r="K712" s="25"/>
      <c r="L712" s="24"/>
      <c r="M712" s="24"/>
      <c r="N712" s="25"/>
      <c r="O712" s="25"/>
      <c r="P712" s="25"/>
    </row>
    <row r="713" spans="1:16" ht="18">
      <c r="A713" s="20">
        <v>708</v>
      </c>
      <c r="B713" s="21" t="s">
        <v>118</v>
      </c>
      <c r="C713" s="21" t="s">
        <v>799</v>
      </c>
      <c r="D713" s="22">
        <v>2514240.0092000002</v>
      </c>
      <c r="E713" s="22">
        <v>2006882.2450999999</v>
      </c>
      <c r="F713" s="23">
        <f t="shared" si="11"/>
        <v>4521122.2543000001</v>
      </c>
      <c r="G713" s="24"/>
      <c r="H713" s="25"/>
      <c r="I713" s="25"/>
      <c r="J713" s="25"/>
      <c r="K713" s="25"/>
      <c r="L713" s="24"/>
      <c r="M713" s="24"/>
      <c r="N713" s="25"/>
      <c r="O713" s="25"/>
      <c r="P713" s="25"/>
    </row>
    <row r="714" spans="1:16" ht="18">
      <c r="A714" s="20">
        <v>709</v>
      </c>
      <c r="B714" s="21" t="s">
        <v>118</v>
      </c>
      <c r="C714" s="21" t="s">
        <v>801</v>
      </c>
      <c r="D714" s="22">
        <v>2331472.6567000002</v>
      </c>
      <c r="E714" s="22">
        <v>1860996.1908</v>
      </c>
      <c r="F714" s="23">
        <f t="shared" si="11"/>
        <v>4192468.8475000001</v>
      </c>
      <c r="G714" s="24"/>
      <c r="H714" s="25"/>
      <c r="I714" s="25"/>
      <c r="J714" s="25"/>
      <c r="K714" s="25"/>
      <c r="L714" s="24"/>
      <c r="M714" s="24"/>
      <c r="N714" s="25"/>
      <c r="O714" s="25"/>
      <c r="P714" s="25"/>
    </row>
    <row r="715" spans="1:16" ht="18">
      <c r="A715" s="20">
        <v>710</v>
      </c>
      <c r="B715" s="21" t="s">
        <v>118</v>
      </c>
      <c r="C715" s="21" t="s">
        <v>803</v>
      </c>
      <c r="D715" s="22">
        <v>2775901.8662999999</v>
      </c>
      <c r="E715" s="22">
        <v>2215742.3911000001</v>
      </c>
      <c r="F715" s="23">
        <f t="shared" si="11"/>
        <v>4991644.2574000005</v>
      </c>
      <c r="G715" s="24"/>
      <c r="H715" s="25"/>
      <c r="I715" s="25"/>
      <c r="J715" s="25"/>
      <c r="K715" s="25"/>
      <c r="L715" s="24"/>
      <c r="M715" s="24"/>
      <c r="N715" s="25"/>
      <c r="O715" s="25"/>
      <c r="P715" s="25"/>
    </row>
    <row r="716" spans="1:16" ht="18">
      <c r="A716" s="20">
        <v>711</v>
      </c>
      <c r="B716" s="21" t="s">
        <v>118</v>
      </c>
      <c r="C716" s="21" t="s">
        <v>805</v>
      </c>
      <c r="D716" s="22">
        <v>2912481.2168000001</v>
      </c>
      <c r="E716" s="22">
        <v>2324760.8908000002</v>
      </c>
      <c r="F716" s="23">
        <f t="shared" si="11"/>
        <v>5237242.1075999998</v>
      </c>
      <c r="G716" s="24"/>
      <c r="H716" s="25"/>
      <c r="I716" s="25"/>
      <c r="J716" s="25"/>
      <c r="K716" s="25"/>
      <c r="L716" s="24"/>
      <c r="M716" s="24"/>
      <c r="N716" s="25"/>
      <c r="O716" s="25"/>
      <c r="P716" s="25"/>
    </row>
    <row r="717" spans="1:16" ht="18">
      <c r="A717" s="20">
        <v>712</v>
      </c>
      <c r="B717" s="21" t="s">
        <v>118</v>
      </c>
      <c r="C717" s="21" t="s">
        <v>807</v>
      </c>
      <c r="D717" s="22">
        <v>2624299.8698999998</v>
      </c>
      <c r="E717" s="22">
        <v>2094732.7205999999</v>
      </c>
      <c r="F717" s="23">
        <f t="shared" si="11"/>
        <v>4719032.5904999999</v>
      </c>
      <c r="G717" s="24"/>
      <c r="H717" s="25"/>
      <c r="I717" s="25"/>
      <c r="J717" s="25"/>
      <c r="K717" s="25"/>
      <c r="L717" s="24"/>
      <c r="M717" s="24"/>
      <c r="N717" s="25"/>
      <c r="O717" s="25"/>
      <c r="P717" s="25"/>
    </row>
    <row r="718" spans="1:16" ht="18">
      <c r="A718" s="20">
        <v>713</v>
      </c>
      <c r="B718" s="21" t="s">
        <v>118</v>
      </c>
      <c r="C718" s="21" t="s">
        <v>809</v>
      </c>
      <c r="D718" s="22">
        <v>2349899.7705000001</v>
      </c>
      <c r="E718" s="22">
        <v>1875704.8293000001</v>
      </c>
      <c r="F718" s="23">
        <f t="shared" si="11"/>
        <v>4225604.5998</v>
      </c>
      <c r="G718" s="24"/>
      <c r="H718" s="25"/>
      <c r="I718" s="25"/>
      <c r="J718" s="25"/>
      <c r="K718" s="25"/>
      <c r="L718" s="24"/>
      <c r="M718" s="24"/>
      <c r="N718" s="25"/>
      <c r="O718" s="25"/>
      <c r="P718" s="25"/>
    </row>
    <row r="719" spans="1:16" ht="18">
      <c r="A719" s="20">
        <v>714</v>
      </c>
      <c r="B719" s="21" t="s">
        <v>118</v>
      </c>
      <c r="C719" s="21" t="s">
        <v>811</v>
      </c>
      <c r="D719" s="22">
        <v>2611297.6699000001</v>
      </c>
      <c r="E719" s="22">
        <v>2084354.2826</v>
      </c>
      <c r="F719" s="23">
        <f t="shared" si="11"/>
        <v>4695651.9525000006</v>
      </c>
      <c r="G719" s="24"/>
      <c r="H719" s="25"/>
      <c r="I719" s="25"/>
      <c r="J719" s="25"/>
      <c r="K719" s="25"/>
      <c r="L719" s="24"/>
      <c r="M719" s="24"/>
      <c r="N719" s="25"/>
      <c r="O719" s="25"/>
      <c r="P719" s="25"/>
    </row>
    <row r="720" spans="1:16" ht="18">
      <c r="A720" s="20">
        <v>715</v>
      </c>
      <c r="B720" s="21" t="s">
        <v>118</v>
      </c>
      <c r="C720" s="21" t="s">
        <v>813</v>
      </c>
      <c r="D720" s="22">
        <v>2590202.3056999999</v>
      </c>
      <c r="E720" s="22">
        <v>2067515.8296999999</v>
      </c>
      <c r="F720" s="23">
        <f t="shared" si="11"/>
        <v>4657718.1354</v>
      </c>
      <c r="G720" s="24"/>
      <c r="H720" s="25"/>
      <c r="I720" s="25"/>
      <c r="J720" s="25"/>
      <c r="K720" s="25"/>
      <c r="L720" s="24"/>
      <c r="M720" s="24"/>
      <c r="N720" s="25"/>
      <c r="O720" s="25"/>
      <c r="P720" s="25"/>
    </row>
    <row r="721" spans="1:16" ht="18">
      <c r="A721" s="20">
        <v>716</v>
      </c>
      <c r="B721" s="21" t="s">
        <v>118</v>
      </c>
      <c r="C721" s="21" t="s">
        <v>815</v>
      </c>
      <c r="D721" s="22">
        <v>2900292.2903999998</v>
      </c>
      <c r="E721" s="22">
        <v>2315031.6126999999</v>
      </c>
      <c r="F721" s="23">
        <f t="shared" si="11"/>
        <v>5215323.9030999998</v>
      </c>
      <c r="G721" s="24"/>
      <c r="H721" s="25"/>
      <c r="I721" s="25"/>
      <c r="J721" s="25"/>
      <c r="K721" s="25"/>
      <c r="L721" s="24"/>
      <c r="M721" s="24"/>
      <c r="N721" s="25"/>
      <c r="O721" s="25"/>
      <c r="P721" s="25"/>
    </row>
    <row r="722" spans="1:16" ht="18">
      <c r="A722" s="20">
        <v>717</v>
      </c>
      <c r="B722" s="21" t="s">
        <v>118</v>
      </c>
      <c r="C722" s="21" t="s">
        <v>817</v>
      </c>
      <c r="D722" s="22">
        <v>2673952.6096000001</v>
      </c>
      <c r="E722" s="22">
        <v>2134365.8509</v>
      </c>
      <c r="F722" s="23">
        <f t="shared" si="11"/>
        <v>4808318.4605</v>
      </c>
      <c r="G722" s="24"/>
      <c r="H722" s="25"/>
      <c r="I722" s="25"/>
      <c r="J722" s="25"/>
      <c r="K722" s="25"/>
      <c r="L722" s="24"/>
      <c r="M722" s="24"/>
      <c r="N722" s="25"/>
      <c r="O722" s="25"/>
      <c r="P722" s="25"/>
    </row>
    <row r="723" spans="1:16" ht="18">
      <c r="A723" s="20">
        <v>718</v>
      </c>
      <c r="B723" s="21" t="s">
        <v>118</v>
      </c>
      <c r="C723" s="21" t="s">
        <v>819</v>
      </c>
      <c r="D723" s="22">
        <v>2433335.8901</v>
      </c>
      <c r="E723" s="22">
        <v>1942304.0666</v>
      </c>
      <c r="F723" s="23">
        <f t="shared" si="11"/>
        <v>4375639.9567</v>
      </c>
      <c r="G723" s="24"/>
      <c r="H723" s="25"/>
      <c r="I723" s="25"/>
      <c r="J723" s="25"/>
      <c r="K723" s="25"/>
      <c r="L723" s="24"/>
      <c r="M723" s="24"/>
      <c r="N723" s="25"/>
      <c r="O723" s="25"/>
      <c r="P723" s="25"/>
    </row>
    <row r="724" spans="1:16" ht="18">
      <c r="A724" s="20">
        <v>719</v>
      </c>
      <c r="B724" s="21" t="s">
        <v>118</v>
      </c>
      <c r="C724" s="21" t="s">
        <v>821</v>
      </c>
      <c r="D724" s="22">
        <v>2508394.9112</v>
      </c>
      <c r="E724" s="22">
        <v>2002216.6510000001</v>
      </c>
      <c r="F724" s="23">
        <f t="shared" si="11"/>
        <v>4510611.5622000005</v>
      </c>
      <c r="G724" s="24"/>
      <c r="H724" s="25"/>
      <c r="I724" s="25"/>
      <c r="J724" s="25"/>
      <c r="K724" s="25"/>
      <c r="L724" s="24"/>
      <c r="M724" s="24"/>
      <c r="N724" s="25"/>
      <c r="O724" s="25"/>
      <c r="P724" s="25"/>
    </row>
    <row r="725" spans="1:16" ht="18">
      <c r="A725" s="20">
        <v>720</v>
      </c>
      <c r="B725" s="21" t="s">
        <v>118</v>
      </c>
      <c r="C725" s="21" t="s">
        <v>823</v>
      </c>
      <c r="D725" s="22">
        <v>2413465.6713999999</v>
      </c>
      <c r="E725" s="22">
        <v>1926443.5327000001</v>
      </c>
      <c r="F725" s="23">
        <f t="shared" si="11"/>
        <v>4339909.2040999997</v>
      </c>
      <c r="G725" s="24"/>
      <c r="H725" s="25"/>
      <c r="I725" s="25"/>
      <c r="J725" s="25"/>
      <c r="K725" s="25"/>
      <c r="L725" s="24"/>
      <c r="M725" s="24"/>
      <c r="N725" s="25"/>
      <c r="O725" s="25"/>
      <c r="P725" s="25"/>
    </row>
    <row r="726" spans="1:16" ht="18">
      <c r="A726" s="20">
        <v>721</v>
      </c>
      <c r="B726" s="21" t="s">
        <v>118</v>
      </c>
      <c r="C726" s="21" t="s">
        <v>825</v>
      </c>
      <c r="D726" s="22">
        <v>2262623.5358000002</v>
      </c>
      <c r="E726" s="22">
        <v>1806040.3877999999</v>
      </c>
      <c r="F726" s="23">
        <f t="shared" si="11"/>
        <v>4068663.9236000003</v>
      </c>
      <c r="G726" s="24"/>
      <c r="H726" s="25"/>
      <c r="I726" s="25"/>
      <c r="J726" s="25"/>
      <c r="K726" s="25"/>
      <c r="L726" s="24"/>
      <c r="M726" s="24"/>
      <c r="N726" s="25"/>
      <c r="O726" s="25"/>
      <c r="P726" s="25"/>
    </row>
    <row r="727" spans="1:16" ht="18">
      <c r="A727" s="20">
        <v>722</v>
      </c>
      <c r="B727" s="21" t="s">
        <v>119</v>
      </c>
      <c r="C727" s="21" t="s">
        <v>829</v>
      </c>
      <c r="D727" s="22">
        <v>2245817.8613</v>
      </c>
      <c r="E727" s="22">
        <v>1792625.9924000001</v>
      </c>
      <c r="F727" s="23">
        <f t="shared" si="11"/>
        <v>4038443.8536999999</v>
      </c>
      <c r="G727" s="24"/>
      <c r="H727" s="25"/>
      <c r="I727" s="25"/>
      <c r="J727" s="25"/>
      <c r="K727" s="25"/>
      <c r="L727" s="24"/>
      <c r="M727" s="24"/>
      <c r="N727" s="25"/>
      <c r="O727" s="25"/>
      <c r="P727" s="25"/>
    </row>
    <row r="728" spans="1:16" ht="18">
      <c r="A728" s="20">
        <v>723</v>
      </c>
      <c r="B728" s="21" t="s">
        <v>119</v>
      </c>
      <c r="C728" s="21" t="s">
        <v>831</v>
      </c>
      <c r="D728" s="22">
        <v>3843111.5468000001</v>
      </c>
      <c r="E728" s="22">
        <v>3067595.8942999998</v>
      </c>
      <c r="F728" s="23">
        <f t="shared" si="11"/>
        <v>6910707.4410999995</v>
      </c>
      <c r="G728" s="24"/>
      <c r="H728" s="25"/>
      <c r="I728" s="25"/>
      <c r="J728" s="25"/>
      <c r="K728" s="25"/>
      <c r="L728" s="24"/>
      <c r="M728" s="24"/>
      <c r="N728" s="25"/>
      <c r="O728" s="25"/>
      <c r="P728" s="25"/>
    </row>
    <row r="729" spans="1:16" ht="18">
      <c r="A729" s="20">
        <v>724</v>
      </c>
      <c r="B729" s="21" t="s">
        <v>119</v>
      </c>
      <c r="C729" s="21" t="s">
        <v>833</v>
      </c>
      <c r="D729" s="22">
        <v>2639510.7061999999</v>
      </c>
      <c r="E729" s="22">
        <v>2106874.1061999998</v>
      </c>
      <c r="F729" s="23">
        <f t="shared" si="11"/>
        <v>4746384.8124000002</v>
      </c>
      <c r="G729" s="24"/>
      <c r="H729" s="25"/>
      <c r="I729" s="25"/>
      <c r="J729" s="25"/>
      <c r="K729" s="25"/>
      <c r="L729" s="24"/>
      <c r="M729" s="24"/>
      <c r="N729" s="25"/>
      <c r="O729" s="25"/>
      <c r="P729" s="25"/>
    </row>
    <row r="730" spans="1:16" ht="18">
      <c r="A730" s="20">
        <v>725</v>
      </c>
      <c r="B730" s="21" t="s">
        <v>119</v>
      </c>
      <c r="C730" s="21" t="s">
        <v>835</v>
      </c>
      <c r="D730" s="22">
        <v>3151591.5684000002</v>
      </c>
      <c r="E730" s="22">
        <v>2515620.2826</v>
      </c>
      <c r="F730" s="23">
        <f t="shared" si="11"/>
        <v>5667211.8509999998</v>
      </c>
      <c r="G730" s="24"/>
      <c r="H730" s="25"/>
      <c r="I730" s="25"/>
      <c r="J730" s="25"/>
      <c r="K730" s="25"/>
      <c r="L730" s="24"/>
      <c r="M730" s="24"/>
      <c r="N730" s="25"/>
      <c r="O730" s="25"/>
      <c r="P730" s="25"/>
    </row>
    <row r="731" spans="1:16" ht="18">
      <c r="A731" s="20">
        <v>726</v>
      </c>
      <c r="B731" s="21" t="s">
        <v>119</v>
      </c>
      <c r="C731" s="21" t="s">
        <v>837</v>
      </c>
      <c r="D731" s="22">
        <v>3404807.6642999998</v>
      </c>
      <c r="E731" s="22">
        <v>2717738.9687000001</v>
      </c>
      <c r="F731" s="23">
        <f t="shared" si="11"/>
        <v>6122546.6329999994</v>
      </c>
      <c r="G731" s="24"/>
      <c r="H731" s="25"/>
      <c r="I731" s="25"/>
      <c r="J731" s="25"/>
      <c r="K731" s="25"/>
      <c r="L731" s="24"/>
      <c r="M731" s="24"/>
      <c r="N731" s="25"/>
      <c r="O731" s="25"/>
      <c r="P731" s="25"/>
    </row>
    <row r="732" spans="1:16" ht="18">
      <c r="A732" s="20">
        <v>727</v>
      </c>
      <c r="B732" s="21" t="s">
        <v>119</v>
      </c>
      <c r="C732" s="21" t="s">
        <v>839</v>
      </c>
      <c r="D732" s="22">
        <v>2358682.1135</v>
      </c>
      <c r="E732" s="22">
        <v>1882714.9509000001</v>
      </c>
      <c r="F732" s="23">
        <f t="shared" si="11"/>
        <v>4241397.0644000005</v>
      </c>
      <c r="G732" s="24"/>
      <c r="H732" s="25"/>
      <c r="I732" s="25"/>
      <c r="J732" s="25"/>
      <c r="K732" s="25"/>
      <c r="L732" s="24"/>
      <c r="M732" s="24"/>
      <c r="N732" s="25"/>
      <c r="O732" s="25"/>
      <c r="P732" s="25"/>
    </row>
    <row r="733" spans="1:16" ht="18">
      <c r="A733" s="20">
        <v>728</v>
      </c>
      <c r="B733" s="21" t="s">
        <v>119</v>
      </c>
      <c r="C733" s="21" t="s">
        <v>841</v>
      </c>
      <c r="D733" s="22">
        <v>2268646.7475000001</v>
      </c>
      <c r="E733" s="22">
        <v>1810848.1535</v>
      </c>
      <c r="F733" s="23">
        <f t="shared" si="11"/>
        <v>4079494.9010000001</v>
      </c>
      <c r="G733" s="24"/>
      <c r="H733" s="25"/>
      <c r="I733" s="25"/>
      <c r="J733" s="25"/>
      <c r="K733" s="25"/>
      <c r="L733" s="24"/>
      <c r="M733" s="24"/>
      <c r="N733" s="25"/>
      <c r="O733" s="25"/>
      <c r="P733" s="25"/>
    </row>
    <row r="734" spans="1:16" ht="18">
      <c r="A734" s="20">
        <v>729</v>
      </c>
      <c r="B734" s="21" t="s">
        <v>119</v>
      </c>
      <c r="C734" s="21" t="s">
        <v>843</v>
      </c>
      <c r="D734" s="22">
        <v>3521250.0098000001</v>
      </c>
      <c r="E734" s="22">
        <v>2810683.9838999999</v>
      </c>
      <c r="F734" s="23">
        <f t="shared" si="11"/>
        <v>6331933.9936999995</v>
      </c>
      <c r="G734" s="24"/>
      <c r="H734" s="25"/>
      <c r="I734" s="25"/>
      <c r="J734" s="25"/>
      <c r="K734" s="25"/>
      <c r="L734" s="24"/>
      <c r="M734" s="24"/>
      <c r="N734" s="25"/>
      <c r="O734" s="25"/>
      <c r="P734" s="25"/>
    </row>
    <row r="735" spans="1:16" ht="18">
      <c r="A735" s="20">
        <v>730</v>
      </c>
      <c r="B735" s="21" t="s">
        <v>119</v>
      </c>
      <c r="C735" s="21" t="s">
        <v>845</v>
      </c>
      <c r="D735" s="22">
        <v>2506564.0548999999</v>
      </c>
      <c r="E735" s="22">
        <v>2000755.25</v>
      </c>
      <c r="F735" s="23">
        <f t="shared" si="11"/>
        <v>4507319.3048999999</v>
      </c>
      <c r="G735" s="24"/>
      <c r="H735" s="25"/>
      <c r="I735" s="25"/>
      <c r="J735" s="25"/>
      <c r="K735" s="25"/>
      <c r="L735" s="24"/>
      <c r="M735" s="24"/>
      <c r="N735" s="25"/>
      <c r="O735" s="25"/>
      <c r="P735" s="25"/>
    </row>
    <row r="736" spans="1:16" ht="18">
      <c r="A736" s="20">
        <v>731</v>
      </c>
      <c r="B736" s="21" t="s">
        <v>119</v>
      </c>
      <c r="C736" s="21" t="s">
        <v>848</v>
      </c>
      <c r="D736" s="22">
        <v>2314304.8650000002</v>
      </c>
      <c r="E736" s="22">
        <v>1847292.7511</v>
      </c>
      <c r="F736" s="23">
        <f t="shared" si="11"/>
        <v>4161597.6161000002</v>
      </c>
      <c r="G736" s="24"/>
      <c r="H736" s="25"/>
      <c r="I736" s="25"/>
      <c r="J736" s="25"/>
      <c r="K736" s="25"/>
      <c r="L736" s="24"/>
      <c r="M736" s="24"/>
      <c r="N736" s="25"/>
      <c r="O736" s="25"/>
      <c r="P736" s="25"/>
    </row>
    <row r="737" spans="1:16" ht="18">
      <c r="A737" s="20">
        <v>732</v>
      </c>
      <c r="B737" s="21" t="s">
        <v>119</v>
      </c>
      <c r="C737" s="21" t="s">
        <v>850</v>
      </c>
      <c r="D737" s="22">
        <v>3453678.8631000002</v>
      </c>
      <c r="E737" s="22">
        <v>2756748.2680000002</v>
      </c>
      <c r="F737" s="23">
        <f t="shared" si="11"/>
        <v>6210427.1311000008</v>
      </c>
      <c r="G737" s="24"/>
      <c r="H737" s="25"/>
      <c r="I737" s="25"/>
      <c r="J737" s="25"/>
      <c r="K737" s="25"/>
      <c r="L737" s="24"/>
      <c r="M737" s="24"/>
      <c r="N737" s="25"/>
      <c r="O737" s="25"/>
      <c r="P737" s="25"/>
    </row>
    <row r="738" spans="1:16" ht="18">
      <c r="A738" s="20">
        <v>733</v>
      </c>
      <c r="B738" s="21" t="s">
        <v>119</v>
      </c>
      <c r="C738" s="21" t="s">
        <v>852</v>
      </c>
      <c r="D738" s="22">
        <v>2733698.4767</v>
      </c>
      <c r="E738" s="22">
        <v>2182055.3791</v>
      </c>
      <c r="F738" s="23">
        <f t="shared" si="11"/>
        <v>4915753.8558</v>
      </c>
      <c r="G738" s="24"/>
      <c r="H738" s="25"/>
      <c r="I738" s="25"/>
      <c r="J738" s="25"/>
      <c r="K738" s="25"/>
      <c r="L738" s="24"/>
      <c r="M738" s="24"/>
      <c r="N738" s="25"/>
      <c r="O738" s="25"/>
      <c r="P738" s="25"/>
    </row>
    <row r="739" spans="1:16" ht="18">
      <c r="A739" s="20">
        <v>734</v>
      </c>
      <c r="B739" s="21" t="s">
        <v>119</v>
      </c>
      <c r="C739" s="21" t="s">
        <v>854</v>
      </c>
      <c r="D739" s="22">
        <v>2349577.3689000001</v>
      </c>
      <c r="E739" s="22">
        <v>1875447.4863</v>
      </c>
      <c r="F739" s="23">
        <f t="shared" si="11"/>
        <v>4225024.8552000001</v>
      </c>
      <c r="G739" s="24"/>
      <c r="H739" s="25"/>
      <c r="I739" s="25"/>
      <c r="J739" s="25"/>
      <c r="K739" s="25"/>
      <c r="L739" s="24"/>
      <c r="M739" s="24"/>
      <c r="N739" s="25"/>
      <c r="O739" s="25"/>
      <c r="P739" s="25"/>
    </row>
    <row r="740" spans="1:16" ht="18">
      <c r="A740" s="20">
        <v>735</v>
      </c>
      <c r="B740" s="21" t="s">
        <v>119</v>
      </c>
      <c r="C740" s="21" t="s">
        <v>856</v>
      </c>
      <c r="D740" s="22">
        <v>3365435.8876999998</v>
      </c>
      <c r="E740" s="22">
        <v>2686312.1680999999</v>
      </c>
      <c r="F740" s="23">
        <f t="shared" si="11"/>
        <v>6051748.0558000002</v>
      </c>
      <c r="G740" s="24"/>
      <c r="H740" s="25"/>
      <c r="I740" s="25"/>
      <c r="J740" s="25"/>
      <c r="K740" s="25"/>
      <c r="L740" s="24"/>
      <c r="M740" s="24"/>
      <c r="N740" s="25"/>
      <c r="O740" s="25"/>
      <c r="P740" s="25"/>
    </row>
    <row r="741" spans="1:16" ht="18">
      <c r="A741" s="20">
        <v>736</v>
      </c>
      <c r="B741" s="21" t="s">
        <v>119</v>
      </c>
      <c r="C741" s="21" t="s">
        <v>858</v>
      </c>
      <c r="D741" s="22">
        <v>2230992.1927999998</v>
      </c>
      <c r="E741" s="22">
        <v>1780792.0501999999</v>
      </c>
      <c r="F741" s="23">
        <f t="shared" si="11"/>
        <v>4011784.2429999998</v>
      </c>
      <c r="G741" s="24"/>
      <c r="H741" s="25"/>
      <c r="I741" s="25"/>
      <c r="J741" s="25"/>
      <c r="K741" s="25"/>
      <c r="L741" s="24"/>
      <c r="M741" s="24"/>
      <c r="N741" s="25"/>
      <c r="O741" s="25"/>
      <c r="P741" s="25"/>
    </row>
    <row r="742" spans="1:16" ht="18">
      <c r="A742" s="20">
        <v>737</v>
      </c>
      <c r="B742" s="21" t="s">
        <v>119</v>
      </c>
      <c r="C742" s="21" t="s">
        <v>860</v>
      </c>
      <c r="D742" s="22">
        <v>2420179.6126999999</v>
      </c>
      <c r="E742" s="22">
        <v>1931802.6429000001</v>
      </c>
      <c r="F742" s="23">
        <f t="shared" si="11"/>
        <v>4351982.2555999998</v>
      </c>
      <c r="G742" s="24"/>
      <c r="H742" s="25"/>
      <c r="I742" s="25"/>
      <c r="J742" s="25"/>
      <c r="K742" s="25"/>
      <c r="L742" s="24"/>
      <c r="M742" s="24"/>
      <c r="N742" s="25"/>
      <c r="O742" s="25"/>
      <c r="P742" s="25"/>
    </row>
    <row r="743" spans="1:16" ht="18">
      <c r="A743" s="20">
        <v>738</v>
      </c>
      <c r="B743" s="21" t="s">
        <v>120</v>
      </c>
      <c r="C743" s="21" t="s">
        <v>864</v>
      </c>
      <c r="D743" s="22">
        <v>2501111.7113999999</v>
      </c>
      <c r="E743" s="22">
        <v>1996403.1549</v>
      </c>
      <c r="F743" s="23">
        <f t="shared" si="11"/>
        <v>4497514.8662999999</v>
      </c>
      <c r="G743" s="24"/>
      <c r="H743" s="25"/>
      <c r="I743" s="25"/>
      <c r="J743" s="25"/>
      <c r="K743" s="25"/>
      <c r="L743" s="24"/>
      <c r="M743" s="24"/>
      <c r="N743" s="25"/>
      <c r="O743" s="25"/>
      <c r="P743" s="25"/>
    </row>
    <row r="744" spans="1:16" ht="18">
      <c r="A744" s="20">
        <v>739</v>
      </c>
      <c r="B744" s="21" t="s">
        <v>120</v>
      </c>
      <c r="C744" s="21" t="s">
        <v>866</v>
      </c>
      <c r="D744" s="22">
        <v>2767727.727</v>
      </c>
      <c r="E744" s="22">
        <v>2209217.7415</v>
      </c>
      <c r="F744" s="23">
        <f t="shared" si="11"/>
        <v>4976945.4684999995</v>
      </c>
      <c r="G744" s="24"/>
      <c r="H744" s="25"/>
      <c r="I744" s="25"/>
      <c r="J744" s="25"/>
      <c r="K744" s="25"/>
      <c r="L744" s="24"/>
      <c r="M744" s="24"/>
      <c r="N744" s="25"/>
      <c r="O744" s="25"/>
      <c r="P744" s="25"/>
    </row>
    <row r="745" spans="1:16" ht="18">
      <c r="A745" s="20">
        <v>740</v>
      </c>
      <c r="B745" s="21" t="s">
        <v>120</v>
      </c>
      <c r="C745" s="21" t="s">
        <v>868</v>
      </c>
      <c r="D745" s="22">
        <v>2317390.4805999999</v>
      </c>
      <c r="E745" s="22">
        <v>1849755.7089</v>
      </c>
      <c r="F745" s="23">
        <f t="shared" si="11"/>
        <v>4167146.1894999999</v>
      </c>
      <c r="G745" s="24"/>
      <c r="H745" s="25"/>
      <c r="I745" s="25"/>
      <c r="J745" s="25"/>
      <c r="K745" s="25"/>
      <c r="L745" s="24"/>
      <c r="M745" s="24"/>
      <c r="N745" s="25"/>
      <c r="O745" s="25"/>
      <c r="P745" s="25"/>
    </row>
    <row r="746" spans="1:16" ht="18">
      <c r="A746" s="20">
        <v>741</v>
      </c>
      <c r="B746" s="21" t="s">
        <v>120</v>
      </c>
      <c r="C746" s="21" t="s">
        <v>870</v>
      </c>
      <c r="D746" s="22">
        <v>2594632.4605999999</v>
      </c>
      <c r="E746" s="22">
        <v>2071052.0072999999</v>
      </c>
      <c r="F746" s="23">
        <f t="shared" si="11"/>
        <v>4665684.4678999996</v>
      </c>
      <c r="G746" s="24"/>
      <c r="H746" s="25"/>
      <c r="I746" s="25"/>
      <c r="J746" s="25"/>
      <c r="K746" s="25"/>
      <c r="L746" s="24"/>
      <c r="M746" s="24"/>
      <c r="N746" s="25"/>
      <c r="O746" s="25"/>
      <c r="P746" s="25"/>
    </row>
    <row r="747" spans="1:16" ht="18">
      <c r="A747" s="20">
        <v>742</v>
      </c>
      <c r="B747" s="21" t="s">
        <v>120</v>
      </c>
      <c r="C747" s="21" t="s">
        <v>872</v>
      </c>
      <c r="D747" s="22">
        <v>3639170.5164999999</v>
      </c>
      <c r="E747" s="22">
        <v>2904808.8766000001</v>
      </c>
      <c r="F747" s="23">
        <f t="shared" si="11"/>
        <v>6543979.3931</v>
      </c>
      <c r="G747" s="24"/>
      <c r="H747" s="25"/>
      <c r="I747" s="25"/>
      <c r="J747" s="25"/>
      <c r="K747" s="25"/>
      <c r="L747" s="24"/>
      <c r="M747" s="24"/>
      <c r="N747" s="25"/>
      <c r="O747" s="25"/>
      <c r="P747" s="25"/>
    </row>
    <row r="748" spans="1:16" ht="18">
      <c r="A748" s="20">
        <v>743</v>
      </c>
      <c r="B748" s="21" t="s">
        <v>120</v>
      </c>
      <c r="C748" s="21" t="s">
        <v>874</v>
      </c>
      <c r="D748" s="22">
        <v>3015932.4418000001</v>
      </c>
      <c r="E748" s="22">
        <v>2407336.3114999998</v>
      </c>
      <c r="F748" s="23">
        <f t="shared" si="11"/>
        <v>5423268.7533</v>
      </c>
      <c r="G748" s="24"/>
      <c r="H748" s="25"/>
      <c r="I748" s="25"/>
      <c r="J748" s="25"/>
      <c r="K748" s="25"/>
      <c r="L748" s="24"/>
      <c r="M748" s="24"/>
      <c r="N748" s="25"/>
      <c r="O748" s="25"/>
      <c r="P748" s="25"/>
    </row>
    <row r="749" spans="1:16" ht="18">
      <c r="A749" s="20">
        <v>744</v>
      </c>
      <c r="B749" s="21" t="s">
        <v>120</v>
      </c>
      <c r="C749" s="21" t="s">
        <v>876</v>
      </c>
      <c r="D749" s="22">
        <v>2776679.0561000002</v>
      </c>
      <c r="E749" s="22">
        <v>2216362.7489</v>
      </c>
      <c r="F749" s="23">
        <f t="shared" si="11"/>
        <v>4993041.8049999997</v>
      </c>
      <c r="G749" s="24"/>
      <c r="H749" s="25"/>
      <c r="I749" s="25"/>
      <c r="J749" s="25"/>
      <c r="K749" s="25"/>
      <c r="L749" s="24"/>
      <c r="M749" s="24"/>
      <c r="N749" s="25"/>
      <c r="O749" s="25"/>
      <c r="P749" s="25"/>
    </row>
    <row r="750" spans="1:16" ht="18">
      <c r="A750" s="20">
        <v>745</v>
      </c>
      <c r="B750" s="21" t="s">
        <v>120</v>
      </c>
      <c r="C750" s="21" t="s">
        <v>878</v>
      </c>
      <c r="D750" s="22">
        <v>2412364.5655999999</v>
      </c>
      <c r="E750" s="22">
        <v>1925564.6229999999</v>
      </c>
      <c r="F750" s="23">
        <f t="shared" si="11"/>
        <v>4337929.1886</v>
      </c>
      <c r="G750" s="24"/>
      <c r="H750" s="25"/>
      <c r="I750" s="25"/>
      <c r="J750" s="25"/>
      <c r="K750" s="25"/>
      <c r="L750" s="24"/>
      <c r="M750" s="24"/>
      <c r="N750" s="25"/>
      <c r="O750" s="25"/>
      <c r="P750" s="25"/>
    </row>
    <row r="751" spans="1:16" ht="18">
      <c r="A751" s="20">
        <v>746</v>
      </c>
      <c r="B751" s="21" t="s">
        <v>120</v>
      </c>
      <c r="C751" s="21" t="s">
        <v>880</v>
      </c>
      <c r="D751" s="22">
        <v>3181522.8626999999</v>
      </c>
      <c r="E751" s="22">
        <v>2539511.6307000001</v>
      </c>
      <c r="F751" s="23">
        <f t="shared" si="11"/>
        <v>5721034.4934</v>
      </c>
      <c r="G751" s="24"/>
      <c r="H751" s="25"/>
      <c r="I751" s="25"/>
      <c r="J751" s="25"/>
      <c r="K751" s="25"/>
      <c r="L751" s="24"/>
      <c r="M751" s="24"/>
      <c r="N751" s="25"/>
      <c r="O751" s="25"/>
      <c r="P751" s="25"/>
    </row>
    <row r="752" spans="1:16" ht="18">
      <c r="A752" s="20">
        <v>747</v>
      </c>
      <c r="B752" s="21" t="s">
        <v>120</v>
      </c>
      <c r="C752" s="21" t="s">
        <v>882</v>
      </c>
      <c r="D752" s="22">
        <v>2243783.6063999999</v>
      </c>
      <c r="E752" s="22">
        <v>1791002.2372999999</v>
      </c>
      <c r="F752" s="23">
        <f t="shared" si="11"/>
        <v>4034785.8437000001</v>
      </c>
      <c r="G752" s="24"/>
      <c r="H752" s="25"/>
      <c r="I752" s="25"/>
      <c r="J752" s="25"/>
      <c r="K752" s="25"/>
      <c r="L752" s="24"/>
      <c r="M752" s="24"/>
      <c r="N752" s="25"/>
      <c r="O752" s="25"/>
      <c r="P752" s="25"/>
    </row>
    <row r="753" spans="1:16" ht="18">
      <c r="A753" s="20">
        <v>748</v>
      </c>
      <c r="B753" s="21" t="s">
        <v>120</v>
      </c>
      <c r="C753" s="21" t="s">
        <v>884</v>
      </c>
      <c r="D753" s="22">
        <v>2149187.9487000001</v>
      </c>
      <c r="E753" s="22">
        <v>1715495.3862000001</v>
      </c>
      <c r="F753" s="23">
        <f t="shared" si="11"/>
        <v>3864683.3349000001</v>
      </c>
      <c r="G753" s="24"/>
      <c r="H753" s="25"/>
      <c r="I753" s="25"/>
      <c r="J753" s="25"/>
      <c r="K753" s="25"/>
      <c r="L753" s="24"/>
      <c r="M753" s="24"/>
      <c r="N753" s="25"/>
      <c r="O753" s="25"/>
      <c r="P753" s="25"/>
    </row>
    <row r="754" spans="1:16" ht="18">
      <c r="A754" s="20">
        <v>749</v>
      </c>
      <c r="B754" s="21" t="s">
        <v>120</v>
      </c>
      <c r="C754" s="21" t="s">
        <v>886</v>
      </c>
      <c r="D754" s="22">
        <v>2304258.1490000002</v>
      </c>
      <c r="E754" s="22">
        <v>1839273.399</v>
      </c>
      <c r="F754" s="23">
        <f t="shared" si="11"/>
        <v>4143531.5480000004</v>
      </c>
      <c r="G754" s="24"/>
      <c r="H754" s="25"/>
      <c r="I754" s="25"/>
      <c r="J754" s="25"/>
      <c r="K754" s="25"/>
      <c r="L754" s="24"/>
      <c r="M754" s="24"/>
      <c r="N754" s="25"/>
      <c r="O754" s="25"/>
      <c r="P754" s="25"/>
    </row>
    <row r="755" spans="1:16" ht="18">
      <c r="A755" s="20">
        <v>750</v>
      </c>
      <c r="B755" s="21" t="s">
        <v>120</v>
      </c>
      <c r="C755" s="21" t="s">
        <v>888</v>
      </c>
      <c r="D755" s="22">
        <v>2506153.2689999999</v>
      </c>
      <c r="E755" s="22">
        <v>2000427.358</v>
      </c>
      <c r="F755" s="23">
        <f t="shared" si="11"/>
        <v>4506580.6270000003</v>
      </c>
      <c r="G755" s="24"/>
      <c r="H755" s="25"/>
      <c r="I755" s="25"/>
      <c r="J755" s="25"/>
      <c r="K755" s="25"/>
      <c r="L755" s="24"/>
      <c r="M755" s="24"/>
      <c r="N755" s="25"/>
      <c r="O755" s="25"/>
      <c r="P755" s="25"/>
    </row>
    <row r="756" spans="1:16" ht="18">
      <c r="A756" s="20">
        <v>751</v>
      </c>
      <c r="B756" s="21" t="s">
        <v>120</v>
      </c>
      <c r="C756" s="21" t="s">
        <v>890</v>
      </c>
      <c r="D756" s="22">
        <v>2757736.5759000001</v>
      </c>
      <c r="E756" s="22">
        <v>2201242.7415999998</v>
      </c>
      <c r="F756" s="23">
        <f t="shared" si="11"/>
        <v>4958979.3174999999</v>
      </c>
      <c r="G756" s="24"/>
      <c r="H756" s="25"/>
      <c r="I756" s="25"/>
      <c r="J756" s="25"/>
      <c r="K756" s="25"/>
      <c r="L756" s="24"/>
      <c r="M756" s="24"/>
      <c r="N756" s="25"/>
      <c r="O756" s="25"/>
      <c r="P756" s="25"/>
    </row>
    <row r="757" spans="1:16" ht="18">
      <c r="A757" s="20">
        <v>752</v>
      </c>
      <c r="B757" s="21" t="s">
        <v>120</v>
      </c>
      <c r="C757" s="21" t="s">
        <v>892</v>
      </c>
      <c r="D757" s="22">
        <v>2557773.0924</v>
      </c>
      <c r="E757" s="22">
        <v>2041630.6269</v>
      </c>
      <c r="F757" s="23">
        <f t="shared" si="11"/>
        <v>4599403.7193</v>
      </c>
      <c r="G757" s="24"/>
      <c r="H757" s="25"/>
      <c r="I757" s="25"/>
      <c r="J757" s="25"/>
      <c r="K757" s="25"/>
      <c r="L757" s="24"/>
      <c r="M757" s="24"/>
      <c r="N757" s="25"/>
      <c r="O757" s="25"/>
      <c r="P757" s="25"/>
    </row>
    <row r="758" spans="1:16" ht="18">
      <c r="A758" s="20">
        <v>753</v>
      </c>
      <c r="B758" s="21" t="s">
        <v>120</v>
      </c>
      <c r="C758" s="21" t="s">
        <v>894</v>
      </c>
      <c r="D758" s="22">
        <v>2665637.9471</v>
      </c>
      <c r="E758" s="22">
        <v>2127729.0348</v>
      </c>
      <c r="F758" s="23">
        <f t="shared" si="11"/>
        <v>4793366.9819</v>
      </c>
      <c r="G758" s="24"/>
      <c r="H758" s="25"/>
      <c r="I758" s="25"/>
      <c r="J758" s="25"/>
      <c r="K758" s="25"/>
      <c r="L758" s="24"/>
      <c r="M758" s="24"/>
      <c r="N758" s="25"/>
      <c r="O758" s="25"/>
      <c r="P758" s="25"/>
    </row>
    <row r="759" spans="1:16" ht="18">
      <c r="A759" s="20">
        <v>754</v>
      </c>
      <c r="B759" s="21" t="s">
        <v>120</v>
      </c>
      <c r="C759" s="21" t="s">
        <v>896</v>
      </c>
      <c r="D759" s="22">
        <v>2659303.4588000001</v>
      </c>
      <c r="E759" s="22">
        <v>2122672.8062999998</v>
      </c>
      <c r="F759" s="23">
        <f t="shared" si="11"/>
        <v>4781976.2651000004</v>
      </c>
      <c r="G759" s="24"/>
      <c r="H759" s="25"/>
      <c r="I759" s="25"/>
      <c r="J759" s="25"/>
      <c r="K759" s="25"/>
      <c r="L759" s="24"/>
      <c r="M759" s="24"/>
      <c r="N759" s="25"/>
      <c r="O759" s="25"/>
      <c r="P759" s="25"/>
    </row>
    <row r="760" spans="1:16" ht="18">
      <c r="A760" s="20">
        <v>755</v>
      </c>
      <c r="B760" s="21" t="s">
        <v>121</v>
      </c>
      <c r="C760" s="21" t="s">
        <v>899</v>
      </c>
      <c r="D760" s="22">
        <v>2503123.6893000002</v>
      </c>
      <c r="E760" s="22">
        <v>1998009.1284</v>
      </c>
      <c r="F760" s="23">
        <f t="shared" si="11"/>
        <v>4501132.8177000005</v>
      </c>
      <c r="G760" s="24"/>
      <c r="H760" s="25"/>
      <c r="I760" s="25"/>
      <c r="J760" s="25"/>
      <c r="K760" s="25"/>
      <c r="L760" s="24"/>
      <c r="M760" s="24"/>
      <c r="N760" s="25"/>
      <c r="O760" s="25"/>
      <c r="P760" s="25"/>
    </row>
    <row r="761" spans="1:16" ht="18">
      <c r="A761" s="20">
        <v>756</v>
      </c>
      <c r="B761" s="21" t="s">
        <v>121</v>
      </c>
      <c r="C761" s="21" t="s">
        <v>901</v>
      </c>
      <c r="D761" s="22">
        <v>2423649.3457999998</v>
      </c>
      <c r="E761" s="22">
        <v>1934572.2058000001</v>
      </c>
      <c r="F761" s="23">
        <f t="shared" si="11"/>
        <v>4358221.5515999999</v>
      </c>
      <c r="G761" s="24"/>
      <c r="H761" s="25"/>
      <c r="I761" s="25"/>
      <c r="J761" s="25"/>
      <c r="K761" s="25"/>
      <c r="L761" s="24"/>
      <c r="M761" s="24"/>
      <c r="N761" s="25"/>
      <c r="O761" s="25"/>
      <c r="P761" s="25"/>
    </row>
    <row r="762" spans="1:16" ht="18">
      <c r="A762" s="20">
        <v>757</v>
      </c>
      <c r="B762" s="21" t="s">
        <v>121</v>
      </c>
      <c r="C762" s="21" t="s">
        <v>903</v>
      </c>
      <c r="D762" s="22">
        <v>2860303.2156000002</v>
      </c>
      <c r="E762" s="22">
        <v>2283112.0808000001</v>
      </c>
      <c r="F762" s="23">
        <f t="shared" si="11"/>
        <v>5143415.2964000003</v>
      </c>
      <c r="G762" s="24"/>
      <c r="H762" s="25"/>
      <c r="I762" s="25"/>
      <c r="J762" s="25"/>
      <c r="K762" s="25"/>
      <c r="L762" s="24"/>
      <c r="M762" s="24"/>
      <c r="N762" s="25"/>
      <c r="O762" s="25"/>
      <c r="P762" s="25"/>
    </row>
    <row r="763" spans="1:16" ht="18">
      <c r="A763" s="20">
        <v>758</v>
      </c>
      <c r="B763" s="21" t="s">
        <v>121</v>
      </c>
      <c r="C763" s="21" t="s">
        <v>905</v>
      </c>
      <c r="D763" s="22">
        <v>3156940.2995000002</v>
      </c>
      <c r="E763" s="22">
        <v>2519889.6735</v>
      </c>
      <c r="F763" s="23">
        <f t="shared" si="11"/>
        <v>5676829.9730000002</v>
      </c>
      <c r="G763" s="24"/>
      <c r="H763" s="25"/>
      <c r="I763" s="25"/>
      <c r="J763" s="25"/>
      <c r="K763" s="25"/>
      <c r="L763" s="24"/>
      <c r="M763" s="24"/>
      <c r="N763" s="25"/>
      <c r="O763" s="25"/>
      <c r="P763" s="25"/>
    </row>
    <row r="764" spans="1:16" ht="18">
      <c r="A764" s="20">
        <v>759</v>
      </c>
      <c r="B764" s="21" t="s">
        <v>121</v>
      </c>
      <c r="C764" s="21" t="s">
        <v>907</v>
      </c>
      <c r="D764" s="22">
        <v>2747780.0901000001</v>
      </c>
      <c r="E764" s="22">
        <v>2193295.4117999999</v>
      </c>
      <c r="F764" s="23">
        <f t="shared" si="11"/>
        <v>4941075.5019000005</v>
      </c>
      <c r="G764" s="24"/>
      <c r="H764" s="25"/>
      <c r="I764" s="25"/>
      <c r="J764" s="25"/>
      <c r="K764" s="25"/>
      <c r="L764" s="24"/>
      <c r="M764" s="24"/>
      <c r="N764" s="25"/>
      <c r="O764" s="25"/>
      <c r="P764" s="25"/>
    </row>
    <row r="765" spans="1:16" ht="18">
      <c r="A765" s="20">
        <v>760</v>
      </c>
      <c r="B765" s="21" t="s">
        <v>121</v>
      </c>
      <c r="C765" s="21" t="s">
        <v>909</v>
      </c>
      <c r="D765" s="22">
        <v>3815450.9745999998</v>
      </c>
      <c r="E765" s="22">
        <v>3045517.0509000001</v>
      </c>
      <c r="F765" s="23">
        <f t="shared" si="11"/>
        <v>6860968.0254999995</v>
      </c>
      <c r="G765" s="24"/>
      <c r="H765" s="25"/>
      <c r="I765" s="25"/>
      <c r="J765" s="25"/>
      <c r="K765" s="25"/>
      <c r="L765" s="24"/>
      <c r="M765" s="24"/>
      <c r="N765" s="25"/>
      <c r="O765" s="25"/>
      <c r="P765" s="25"/>
    </row>
    <row r="766" spans="1:16" ht="18">
      <c r="A766" s="20">
        <v>761</v>
      </c>
      <c r="B766" s="21" t="s">
        <v>121</v>
      </c>
      <c r="C766" s="21" t="s">
        <v>911</v>
      </c>
      <c r="D766" s="22">
        <v>2897669.4852</v>
      </c>
      <c r="E766" s="22">
        <v>2312938.0731000002</v>
      </c>
      <c r="F766" s="23">
        <f t="shared" si="11"/>
        <v>5210607.5582999997</v>
      </c>
      <c r="G766" s="24"/>
      <c r="H766" s="25"/>
      <c r="I766" s="25"/>
      <c r="J766" s="25"/>
      <c r="K766" s="25"/>
      <c r="L766" s="24"/>
      <c r="M766" s="24"/>
      <c r="N766" s="25"/>
      <c r="O766" s="25"/>
      <c r="P766" s="25"/>
    </row>
    <row r="767" spans="1:16" ht="18">
      <c r="A767" s="20">
        <v>762</v>
      </c>
      <c r="B767" s="21" t="s">
        <v>121</v>
      </c>
      <c r="C767" s="21" t="s">
        <v>826</v>
      </c>
      <c r="D767" s="22">
        <v>2628975.2009000001</v>
      </c>
      <c r="E767" s="22">
        <v>2098464.5994000002</v>
      </c>
      <c r="F767" s="23">
        <f t="shared" si="11"/>
        <v>4727439.8003000002</v>
      </c>
      <c r="G767" s="24"/>
      <c r="H767" s="25"/>
      <c r="I767" s="25"/>
      <c r="J767" s="25"/>
      <c r="K767" s="25"/>
      <c r="L767" s="24"/>
      <c r="M767" s="24"/>
      <c r="N767" s="25"/>
      <c r="O767" s="25"/>
      <c r="P767" s="25"/>
    </row>
    <row r="768" spans="1:16" ht="18">
      <c r="A768" s="20">
        <v>763</v>
      </c>
      <c r="B768" s="21" t="s">
        <v>121</v>
      </c>
      <c r="C768" s="21" t="s">
        <v>914</v>
      </c>
      <c r="D768" s="22">
        <v>2841996.5369000002</v>
      </c>
      <c r="E768" s="22">
        <v>2268499.5743999998</v>
      </c>
      <c r="F768" s="23">
        <f t="shared" si="11"/>
        <v>5110496.1113</v>
      </c>
      <c r="G768" s="24"/>
      <c r="H768" s="25"/>
      <c r="I768" s="25"/>
      <c r="J768" s="25"/>
      <c r="K768" s="25"/>
      <c r="L768" s="24"/>
      <c r="M768" s="24"/>
      <c r="N768" s="25"/>
      <c r="O768" s="25"/>
      <c r="P768" s="25"/>
    </row>
    <row r="769" spans="1:16" ht="18">
      <c r="A769" s="20">
        <v>764</v>
      </c>
      <c r="B769" s="21" t="s">
        <v>121</v>
      </c>
      <c r="C769" s="21" t="s">
        <v>916</v>
      </c>
      <c r="D769" s="22">
        <v>3751203.6548000001</v>
      </c>
      <c r="E769" s="22">
        <v>2994234.4347000001</v>
      </c>
      <c r="F769" s="23">
        <f t="shared" si="11"/>
        <v>6745438.0895000007</v>
      </c>
      <c r="G769" s="24"/>
      <c r="H769" s="25"/>
      <c r="I769" s="25"/>
      <c r="J769" s="25"/>
      <c r="K769" s="25"/>
      <c r="L769" s="24"/>
      <c r="M769" s="24"/>
      <c r="N769" s="25"/>
      <c r="O769" s="25"/>
      <c r="P769" s="25"/>
    </row>
    <row r="770" spans="1:16" ht="18">
      <c r="A770" s="20">
        <v>765</v>
      </c>
      <c r="B770" s="21" t="s">
        <v>121</v>
      </c>
      <c r="C770" s="21" t="s">
        <v>918</v>
      </c>
      <c r="D770" s="22">
        <v>2342176.4149000002</v>
      </c>
      <c r="E770" s="22">
        <v>1869539.9981</v>
      </c>
      <c r="F770" s="23">
        <f t="shared" si="11"/>
        <v>4211716.4130000006</v>
      </c>
      <c r="G770" s="24"/>
      <c r="H770" s="25"/>
      <c r="I770" s="25"/>
      <c r="J770" s="25"/>
      <c r="K770" s="25"/>
      <c r="L770" s="24"/>
      <c r="M770" s="24"/>
      <c r="N770" s="25"/>
      <c r="O770" s="25"/>
      <c r="P770" s="25"/>
    </row>
    <row r="771" spans="1:16" ht="36">
      <c r="A771" s="20">
        <v>766</v>
      </c>
      <c r="B771" s="21" t="s">
        <v>121</v>
      </c>
      <c r="C771" s="21" t="s">
        <v>920</v>
      </c>
      <c r="D771" s="22">
        <v>2705252.4720999999</v>
      </c>
      <c r="E771" s="22">
        <v>2159349.5987</v>
      </c>
      <c r="F771" s="23">
        <f t="shared" si="11"/>
        <v>4864602.0707999999</v>
      </c>
      <c r="G771" s="24"/>
      <c r="H771" s="25"/>
      <c r="I771" s="25"/>
      <c r="J771" s="25"/>
      <c r="K771" s="25"/>
      <c r="L771" s="24"/>
      <c r="M771" s="24"/>
      <c r="N771" s="25"/>
      <c r="O771" s="25"/>
      <c r="P771" s="25"/>
    </row>
    <row r="772" spans="1:16" ht="18">
      <c r="A772" s="20">
        <v>767</v>
      </c>
      <c r="B772" s="21" t="s">
        <v>121</v>
      </c>
      <c r="C772" s="21" t="s">
        <v>922</v>
      </c>
      <c r="D772" s="22">
        <v>2866126.0616000001</v>
      </c>
      <c r="E772" s="22">
        <v>2287759.9131999998</v>
      </c>
      <c r="F772" s="23">
        <f t="shared" si="11"/>
        <v>5153885.9748</v>
      </c>
      <c r="G772" s="24"/>
      <c r="H772" s="25"/>
      <c r="I772" s="25"/>
      <c r="J772" s="25"/>
      <c r="K772" s="25"/>
      <c r="L772" s="24"/>
      <c r="M772" s="24"/>
      <c r="N772" s="25"/>
      <c r="O772" s="25"/>
      <c r="P772" s="25"/>
    </row>
    <row r="773" spans="1:16" ht="18">
      <c r="A773" s="20">
        <v>768</v>
      </c>
      <c r="B773" s="21" t="s">
        <v>121</v>
      </c>
      <c r="C773" s="21" t="s">
        <v>924</v>
      </c>
      <c r="D773" s="22">
        <v>3165369.6549999998</v>
      </c>
      <c r="E773" s="22">
        <v>2526618.0383000001</v>
      </c>
      <c r="F773" s="23">
        <f t="shared" si="11"/>
        <v>5691987.6932999995</v>
      </c>
      <c r="G773" s="24"/>
      <c r="H773" s="25"/>
      <c r="I773" s="25"/>
      <c r="J773" s="25"/>
      <c r="K773" s="25"/>
      <c r="L773" s="24"/>
      <c r="M773" s="24"/>
      <c r="N773" s="25"/>
      <c r="O773" s="25"/>
      <c r="P773" s="25"/>
    </row>
    <row r="774" spans="1:16" ht="18">
      <c r="A774" s="20">
        <v>769</v>
      </c>
      <c r="B774" s="21" t="s">
        <v>928</v>
      </c>
      <c r="C774" s="21" t="s">
        <v>929</v>
      </c>
      <c r="D774" s="22">
        <v>2090950.6442</v>
      </c>
      <c r="E774" s="22">
        <v>1669010.0022</v>
      </c>
      <c r="F774" s="23">
        <f t="shared" si="11"/>
        <v>3759960.6464</v>
      </c>
      <c r="G774" s="24"/>
      <c r="H774" s="25"/>
      <c r="I774" s="25"/>
      <c r="J774" s="25"/>
      <c r="K774" s="25"/>
      <c r="L774" s="24"/>
      <c r="M774" s="24"/>
      <c r="N774" s="25"/>
      <c r="O774" s="25"/>
      <c r="P774" s="25"/>
    </row>
    <row r="775" spans="1:16" ht="36">
      <c r="A775" s="20">
        <v>770</v>
      </c>
      <c r="B775" s="21" t="s">
        <v>928</v>
      </c>
      <c r="C775" s="21" t="s">
        <v>931</v>
      </c>
      <c r="D775" s="22">
        <v>5337702.0840999996</v>
      </c>
      <c r="E775" s="22">
        <v>4260587.4950000001</v>
      </c>
      <c r="F775" s="23">
        <f t="shared" ref="F775:F779" si="12">D775+E775</f>
        <v>9598289.5790999997</v>
      </c>
      <c r="G775" s="24"/>
      <c r="H775" s="25"/>
      <c r="I775" s="25"/>
      <c r="J775" s="25"/>
      <c r="K775" s="25"/>
      <c r="L775" s="24"/>
      <c r="M775" s="24"/>
      <c r="N775" s="25"/>
      <c r="O775" s="25"/>
      <c r="P775" s="25"/>
    </row>
    <row r="776" spans="1:16" ht="18">
      <c r="A776" s="20">
        <v>771</v>
      </c>
      <c r="B776" s="21" t="s">
        <v>928</v>
      </c>
      <c r="C776" s="21" t="s">
        <v>933</v>
      </c>
      <c r="D776" s="22">
        <v>3006581.6167000001</v>
      </c>
      <c r="E776" s="22">
        <v>2399872.4238999998</v>
      </c>
      <c r="F776" s="23">
        <f t="shared" si="12"/>
        <v>5406454.0405999999</v>
      </c>
      <c r="G776" s="24"/>
      <c r="H776" s="25"/>
      <c r="I776" s="25"/>
      <c r="J776" s="25"/>
      <c r="K776" s="25"/>
      <c r="L776" s="24"/>
      <c r="M776" s="24"/>
      <c r="N776" s="25"/>
      <c r="O776" s="25"/>
      <c r="P776" s="25"/>
    </row>
    <row r="777" spans="1:16" ht="18">
      <c r="A777" s="20">
        <v>772</v>
      </c>
      <c r="B777" s="21" t="s">
        <v>928</v>
      </c>
      <c r="C777" s="21" t="s">
        <v>935</v>
      </c>
      <c r="D777" s="22">
        <v>2576680.3054999998</v>
      </c>
      <c r="E777" s="22">
        <v>2056722.4838</v>
      </c>
      <c r="F777" s="23">
        <f t="shared" si="12"/>
        <v>4633402.7893000003</v>
      </c>
      <c r="G777" s="24"/>
      <c r="H777" s="25"/>
      <c r="I777" s="25"/>
      <c r="J777" s="25"/>
      <c r="K777" s="25"/>
      <c r="L777" s="24"/>
      <c r="M777" s="24"/>
      <c r="N777" s="25"/>
      <c r="O777" s="25"/>
      <c r="P777" s="25"/>
    </row>
    <row r="778" spans="1:16" ht="18">
      <c r="A778" s="20">
        <v>773</v>
      </c>
      <c r="B778" s="21" t="s">
        <v>928</v>
      </c>
      <c r="C778" s="21" t="s">
        <v>937</v>
      </c>
      <c r="D778" s="22">
        <v>2448284.4224999999</v>
      </c>
      <c r="E778" s="22">
        <v>1954236.0796000001</v>
      </c>
      <c r="F778" s="23">
        <f t="shared" si="12"/>
        <v>4402520.5021000002</v>
      </c>
      <c r="G778" s="24"/>
      <c r="H778" s="25"/>
      <c r="I778" s="25"/>
      <c r="J778" s="25"/>
      <c r="K778" s="25"/>
      <c r="L778" s="24"/>
      <c r="M778" s="24"/>
      <c r="N778" s="25"/>
      <c r="O778" s="25"/>
      <c r="P778" s="25"/>
    </row>
    <row r="779" spans="1:16" ht="18">
      <c r="A779" s="20">
        <v>774</v>
      </c>
      <c r="B779" s="21" t="s">
        <v>928</v>
      </c>
      <c r="C779" s="21" t="s">
        <v>939</v>
      </c>
      <c r="D779" s="22">
        <v>2518398.2729000002</v>
      </c>
      <c r="E779" s="22">
        <v>2010201.3973999999</v>
      </c>
      <c r="F779" s="23">
        <f t="shared" si="12"/>
        <v>4528599.6703000003</v>
      </c>
      <c r="G779" s="24"/>
      <c r="H779" s="25"/>
      <c r="I779" s="25"/>
      <c r="J779" s="25"/>
      <c r="K779" s="25"/>
      <c r="L779" s="24"/>
      <c r="M779" s="24"/>
      <c r="N779" s="25"/>
      <c r="O779" s="25"/>
      <c r="P779" s="25"/>
    </row>
    <row r="780" spans="1:16" ht="18">
      <c r="A780" s="27"/>
      <c r="B780" s="195" t="s">
        <v>44</v>
      </c>
      <c r="C780" s="196"/>
      <c r="D780" s="14">
        <f>SUM(D6:D779)</f>
        <v>1978692004.9301021</v>
      </c>
      <c r="E780" s="14">
        <f t="shared" ref="E780:F780" si="13">SUM(E6:E779)</f>
        <v>1579404447.7724004</v>
      </c>
      <c r="F780" s="14">
        <f t="shared" si="13"/>
        <v>3558096452.7024984</v>
      </c>
    </row>
  </sheetData>
  <mergeCells count="4">
    <mergeCell ref="A1:F1"/>
    <mergeCell ref="A2:F2"/>
    <mergeCell ref="A3:F3"/>
    <mergeCell ref="B780:C780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3"/>
  <sheetViews>
    <sheetView topLeftCell="A34" workbookViewId="0">
      <selection activeCell="E49" sqref="E49"/>
    </sheetView>
  </sheetViews>
  <sheetFormatPr defaultColWidth="9" defaultRowHeight="13.2"/>
  <cols>
    <col min="1" max="1" width="5" customWidth="1"/>
    <col min="2" max="2" width="20.33203125" customWidth="1"/>
    <col min="3" max="3" width="24.33203125" customWidth="1"/>
    <col min="4" max="4" width="22.109375" customWidth="1"/>
    <col min="5" max="5" width="22" customWidth="1"/>
    <col min="6" max="6" width="19.6640625" customWidth="1"/>
    <col min="7" max="7" width="17.5546875" customWidth="1"/>
    <col min="8" max="8" width="24.88671875" customWidth="1"/>
    <col min="9" max="9" width="23.109375" customWidth="1"/>
  </cols>
  <sheetData>
    <row r="1" spans="1:8" ht="20.399999999999999">
      <c r="A1" s="164" t="s">
        <v>17</v>
      </c>
      <c r="B1" s="164"/>
      <c r="C1" s="164"/>
      <c r="D1" s="164"/>
      <c r="E1" s="164"/>
    </row>
    <row r="2" spans="1:8" ht="20.399999999999999">
      <c r="A2" s="164" t="s">
        <v>63</v>
      </c>
      <c r="B2" s="164"/>
      <c r="C2" s="164"/>
      <c r="D2" s="164"/>
      <c r="E2" s="164"/>
    </row>
    <row r="3" spans="1:8" ht="35.4" customHeight="1">
      <c r="A3" s="202" t="s">
        <v>953</v>
      </c>
      <c r="B3" s="202"/>
      <c r="C3" s="202"/>
      <c r="D3" s="202"/>
      <c r="E3" s="202"/>
    </row>
    <row r="4" spans="1:8" ht="34.799999999999997">
      <c r="A4" s="2" t="s">
        <v>945</v>
      </c>
      <c r="B4" s="2" t="s">
        <v>955</v>
      </c>
      <c r="C4" s="3" t="s">
        <v>946</v>
      </c>
      <c r="D4" s="4" t="s">
        <v>947</v>
      </c>
      <c r="E4" s="5" t="s">
        <v>948</v>
      </c>
    </row>
    <row r="5" spans="1:8" ht="15.6">
      <c r="A5" s="6"/>
      <c r="B5" s="6"/>
      <c r="C5" s="144" t="s">
        <v>28</v>
      </c>
      <c r="D5" s="144" t="s">
        <v>28</v>
      </c>
      <c r="E5" s="144" t="s">
        <v>28</v>
      </c>
    </row>
    <row r="6" spans="1:8" ht="18">
      <c r="A6" s="8">
        <v>1</v>
      </c>
      <c r="B6" s="9" t="s">
        <v>86</v>
      </c>
      <c r="C6" s="10">
        <v>41070065.893200003</v>
      </c>
      <c r="D6" s="10">
        <v>32782385.829</v>
      </c>
      <c r="E6" s="11">
        <f>SUM(C6:D6)</f>
        <v>73852451.722200006</v>
      </c>
      <c r="F6" s="12"/>
      <c r="H6" s="12"/>
    </row>
    <row r="7" spans="1:8" ht="18">
      <c r="A7" s="8">
        <v>2</v>
      </c>
      <c r="B7" s="9" t="s">
        <v>87</v>
      </c>
      <c r="C7" s="10">
        <v>51803993.609800003</v>
      </c>
      <c r="D7" s="10">
        <v>41350274.684199996</v>
      </c>
      <c r="E7" s="11">
        <f t="shared" ref="E7:E42" si="0">SUM(C7:D7)</f>
        <v>93154268.294</v>
      </c>
      <c r="F7" s="12"/>
      <c r="H7" s="12"/>
    </row>
    <row r="8" spans="1:8" ht="18">
      <c r="A8" s="8">
        <v>3</v>
      </c>
      <c r="B8" s="9" t="s">
        <v>88</v>
      </c>
      <c r="C8" s="10">
        <v>68999875.342999995</v>
      </c>
      <c r="D8" s="10">
        <v>55076136.023400001</v>
      </c>
      <c r="E8" s="11">
        <f t="shared" si="0"/>
        <v>124076011.3664</v>
      </c>
      <c r="F8" s="12"/>
      <c r="H8" s="12"/>
    </row>
    <row r="9" spans="1:8" ht="18">
      <c r="A9" s="8">
        <v>4</v>
      </c>
      <c r="B9" s="9" t="s">
        <v>89</v>
      </c>
      <c r="C9" s="10">
        <v>52083947.883400001</v>
      </c>
      <c r="D9" s="10">
        <v>41573735.952699997</v>
      </c>
      <c r="E9" s="11">
        <f t="shared" si="0"/>
        <v>93657683.836099997</v>
      </c>
      <c r="F9" s="12"/>
      <c r="H9" s="12"/>
    </row>
    <row r="10" spans="1:8" ht="18">
      <c r="A10" s="8">
        <v>5</v>
      </c>
      <c r="B10" s="9" t="s">
        <v>90</v>
      </c>
      <c r="C10" s="10">
        <v>59125587.611500002</v>
      </c>
      <c r="D10" s="10">
        <v>47194417.2302</v>
      </c>
      <c r="E10" s="11">
        <f t="shared" si="0"/>
        <v>106320004.8417</v>
      </c>
      <c r="F10" s="12"/>
      <c r="H10" s="12"/>
    </row>
    <row r="11" spans="1:8" ht="18">
      <c r="A11" s="8">
        <v>6</v>
      </c>
      <c r="B11" s="9" t="s">
        <v>91</v>
      </c>
      <c r="C11" s="10">
        <v>24066278.351399999</v>
      </c>
      <c r="D11" s="10">
        <v>19209855.285599999</v>
      </c>
      <c r="E11" s="11">
        <f t="shared" si="0"/>
        <v>43276133.636999995</v>
      </c>
      <c r="F11" s="12"/>
      <c r="H11" s="12"/>
    </row>
    <row r="12" spans="1:8" ht="18">
      <c r="A12" s="8">
        <v>7</v>
      </c>
      <c r="B12" s="9" t="s">
        <v>92</v>
      </c>
      <c r="C12" s="10">
        <v>64337790.113799997</v>
      </c>
      <c r="D12" s="10">
        <v>51354830.1668</v>
      </c>
      <c r="E12" s="11">
        <f t="shared" si="0"/>
        <v>115692620.2806</v>
      </c>
      <c r="F12" s="12"/>
      <c r="H12" s="12"/>
    </row>
    <row r="13" spans="1:8" ht="18">
      <c r="A13" s="8">
        <v>8</v>
      </c>
      <c r="B13" s="9" t="s">
        <v>93</v>
      </c>
      <c r="C13" s="10">
        <v>69851559.565599993</v>
      </c>
      <c r="D13" s="10">
        <v>55755955.745899998</v>
      </c>
      <c r="E13" s="11">
        <f t="shared" si="0"/>
        <v>125607515.31149998</v>
      </c>
      <c r="F13" s="12"/>
      <c r="H13" s="12"/>
    </row>
    <row r="14" spans="1:8" ht="18">
      <c r="A14" s="8">
        <v>9</v>
      </c>
      <c r="B14" s="9" t="s">
        <v>94</v>
      </c>
      <c r="C14" s="10">
        <v>45031100.413699999</v>
      </c>
      <c r="D14" s="10">
        <v>35944108.584899999</v>
      </c>
      <c r="E14" s="11">
        <f t="shared" si="0"/>
        <v>80975208.998600006</v>
      </c>
      <c r="F14" s="12"/>
      <c r="H14" s="12"/>
    </row>
    <row r="15" spans="1:8" ht="18">
      <c r="A15" s="8">
        <v>10</v>
      </c>
      <c r="B15" s="9" t="s">
        <v>95</v>
      </c>
      <c r="C15" s="10">
        <v>57700896.730999999</v>
      </c>
      <c r="D15" s="10">
        <v>46057219.977300003</v>
      </c>
      <c r="E15" s="11">
        <f t="shared" si="0"/>
        <v>103758116.70829999</v>
      </c>
      <c r="F15" s="12"/>
      <c r="H15" s="12"/>
    </row>
    <row r="16" spans="1:8" ht="18">
      <c r="A16" s="8">
        <v>11</v>
      </c>
      <c r="B16" s="9" t="s">
        <v>96</v>
      </c>
      <c r="C16" s="10">
        <v>33311105.950100001</v>
      </c>
      <c r="D16" s="10">
        <v>26589135.028200001</v>
      </c>
      <c r="E16" s="11">
        <f t="shared" si="0"/>
        <v>59900240.978300005</v>
      </c>
      <c r="F16" s="12"/>
      <c r="H16" s="12"/>
    </row>
    <row r="17" spans="1:8" ht="18">
      <c r="A17" s="8">
        <v>12</v>
      </c>
      <c r="B17" s="9" t="s">
        <v>97</v>
      </c>
      <c r="C17" s="10">
        <v>44148995.861900002</v>
      </c>
      <c r="D17" s="10">
        <v>35240007.164099999</v>
      </c>
      <c r="E17" s="11">
        <f t="shared" si="0"/>
        <v>79389003.025999993</v>
      </c>
      <c r="F17" s="12"/>
      <c r="H17" s="12"/>
    </row>
    <row r="18" spans="1:8" ht="18">
      <c r="A18" s="8">
        <v>13</v>
      </c>
      <c r="B18" s="9" t="s">
        <v>98</v>
      </c>
      <c r="C18" s="10">
        <v>35055903.748899996</v>
      </c>
      <c r="D18" s="10">
        <v>27981843.6439</v>
      </c>
      <c r="E18" s="11">
        <f t="shared" si="0"/>
        <v>63037747.392799996</v>
      </c>
      <c r="F18" s="12"/>
      <c r="H18" s="12"/>
    </row>
    <row r="19" spans="1:8" ht="18">
      <c r="A19" s="8">
        <v>14</v>
      </c>
      <c r="B19" s="9" t="s">
        <v>99</v>
      </c>
      <c r="C19" s="10">
        <v>44856036.159000002</v>
      </c>
      <c r="D19" s="10">
        <v>35804371.191799998</v>
      </c>
      <c r="E19" s="11">
        <f t="shared" si="0"/>
        <v>80660407.350800008</v>
      </c>
      <c r="F19" s="12"/>
      <c r="H19" s="12"/>
    </row>
    <row r="20" spans="1:8" ht="18">
      <c r="A20" s="8">
        <v>15</v>
      </c>
      <c r="B20" s="9" t="s">
        <v>100</v>
      </c>
      <c r="C20" s="10">
        <v>30735387.304699998</v>
      </c>
      <c r="D20" s="10">
        <v>24533180.147399999</v>
      </c>
      <c r="E20" s="11">
        <f t="shared" si="0"/>
        <v>55268567.452099994</v>
      </c>
      <c r="F20" s="12"/>
      <c r="H20" s="12"/>
    </row>
    <row r="21" spans="1:8" ht="18">
      <c r="A21" s="8">
        <v>16</v>
      </c>
      <c r="B21" s="9" t="s">
        <v>101</v>
      </c>
      <c r="C21" s="10">
        <v>60117066.595100001</v>
      </c>
      <c r="D21" s="10">
        <v>47985822.012999997</v>
      </c>
      <c r="E21" s="11">
        <f t="shared" si="0"/>
        <v>108102888.6081</v>
      </c>
      <c r="F21" s="12"/>
      <c r="H21" s="12"/>
    </row>
    <row r="22" spans="1:8" ht="18">
      <c r="A22" s="8">
        <v>17</v>
      </c>
      <c r="B22" s="9" t="s">
        <v>102</v>
      </c>
      <c r="C22" s="10">
        <v>63158638.670999996</v>
      </c>
      <c r="D22" s="10">
        <v>50413624.042800002</v>
      </c>
      <c r="E22" s="11">
        <f t="shared" si="0"/>
        <v>113572262.7138</v>
      </c>
      <c r="F22" s="12"/>
      <c r="H22" s="12"/>
    </row>
    <row r="23" spans="1:8" ht="18">
      <c r="A23" s="8">
        <v>18</v>
      </c>
      <c r="B23" s="9" t="s">
        <v>103</v>
      </c>
      <c r="C23" s="10">
        <v>71027869.679499999</v>
      </c>
      <c r="D23" s="10">
        <v>56694893.903800003</v>
      </c>
      <c r="E23" s="11">
        <f t="shared" si="0"/>
        <v>127722763.58329999</v>
      </c>
      <c r="F23" s="12"/>
      <c r="H23" s="12"/>
    </row>
    <row r="24" spans="1:8" ht="18">
      <c r="A24" s="8">
        <v>19</v>
      </c>
      <c r="B24" s="9" t="s">
        <v>104</v>
      </c>
      <c r="C24" s="10">
        <v>113082456.0255</v>
      </c>
      <c r="D24" s="10">
        <v>90263130.172299996</v>
      </c>
      <c r="E24" s="11">
        <f t="shared" si="0"/>
        <v>203345586.19779998</v>
      </c>
      <c r="F24" s="12"/>
      <c r="H24" s="12"/>
    </row>
    <row r="25" spans="1:8" ht="18">
      <c r="A25" s="8">
        <v>20</v>
      </c>
      <c r="B25" s="9" t="s">
        <v>105</v>
      </c>
      <c r="C25" s="10">
        <v>86091598.597499996</v>
      </c>
      <c r="D25" s="10">
        <v>68718857.407800004</v>
      </c>
      <c r="E25" s="11">
        <f t="shared" si="0"/>
        <v>154810456.00529999</v>
      </c>
      <c r="F25" s="12"/>
      <c r="H25" s="12"/>
    </row>
    <row r="26" spans="1:8" ht="18">
      <c r="A26" s="8">
        <v>21</v>
      </c>
      <c r="B26" s="9" t="s">
        <v>106</v>
      </c>
      <c r="C26" s="10">
        <v>54333039.712800004</v>
      </c>
      <c r="D26" s="10">
        <v>43368975.247199997</v>
      </c>
      <c r="E26" s="11">
        <f t="shared" si="0"/>
        <v>97702014.960000008</v>
      </c>
      <c r="F26" s="12"/>
      <c r="H26" s="12"/>
    </row>
    <row r="27" spans="1:8" ht="18">
      <c r="A27" s="8">
        <v>22</v>
      </c>
      <c r="B27" s="9" t="s">
        <v>107</v>
      </c>
      <c r="C27" s="10">
        <v>56157176.357500002</v>
      </c>
      <c r="D27" s="10">
        <v>44825012.630800001</v>
      </c>
      <c r="E27" s="11">
        <f t="shared" si="0"/>
        <v>100982188.9883</v>
      </c>
      <c r="F27" s="12"/>
      <c r="H27" s="12"/>
    </row>
    <row r="28" spans="1:8" ht="18">
      <c r="A28" s="8">
        <v>23</v>
      </c>
      <c r="B28" s="9" t="s">
        <v>108</v>
      </c>
      <c r="C28" s="10">
        <v>39737084.451800004</v>
      </c>
      <c r="D28" s="10">
        <v>31718391.6285</v>
      </c>
      <c r="E28" s="11">
        <f t="shared" si="0"/>
        <v>71455476.080300003</v>
      </c>
      <c r="F28" s="12"/>
      <c r="H28" s="12"/>
    </row>
    <row r="29" spans="1:8" ht="18">
      <c r="A29" s="8">
        <v>24</v>
      </c>
      <c r="B29" s="9" t="s">
        <v>109</v>
      </c>
      <c r="C29" s="10">
        <v>67691971.890499994</v>
      </c>
      <c r="D29" s="10">
        <v>54032159.232600003</v>
      </c>
      <c r="E29" s="11">
        <f t="shared" si="0"/>
        <v>121724131.1231</v>
      </c>
      <c r="F29" s="12"/>
      <c r="H29" s="12"/>
    </row>
    <row r="30" spans="1:8" ht="18">
      <c r="A30" s="8">
        <v>25</v>
      </c>
      <c r="B30" s="9" t="s">
        <v>110</v>
      </c>
      <c r="C30" s="10">
        <v>35452328.191500001</v>
      </c>
      <c r="D30" s="10">
        <v>28298272.136100002</v>
      </c>
      <c r="E30" s="11">
        <f t="shared" si="0"/>
        <v>63750600.327600002</v>
      </c>
      <c r="F30" s="12"/>
      <c r="H30" s="12"/>
    </row>
    <row r="31" spans="1:8" ht="18">
      <c r="A31" s="8">
        <v>26</v>
      </c>
      <c r="B31" s="9" t="s">
        <v>111</v>
      </c>
      <c r="C31" s="10">
        <v>65619524.791500002</v>
      </c>
      <c r="D31" s="10">
        <v>52377918.876800001</v>
      </c>
      <c r="E31" s="11">
        <f t="shared" si="0"/>
        <v>117997443.6683</v>
      </c>
      <c r="F31" s="12"/>
      <c r="H31" s="12"/>
    </row>
    <row r="32" spans="1:8" ht="18">
      <c r="A32" s="8">
        <v>27</v>
      </c>
      <c r="B32" s="9" t="s">
        <v>112</v>
      </c>
      <c r="C32" s="10">
        <v>46812731.729900002</v>
      </c>
      <c r="D32" s="10">
        <v>37366217.946999997</v>
      </c>
      <c r="E32" s="11">
        <f t="shared" si="0"/>
        <v>84178949.676899999</v>
      </c>
      <c r="F32" s="12"/>
      <c r="H32" s="12"/>
    </row>
    <row r="33" spans="1:8" ht="18">
      <c r="A33" s="8">
        <v>28</v>
      </c>
      <c r="B33" s="9" t="s">
        <v>113</v>
      </c>
      <c r="C33" s="10">
        <v>44709119.915100001</v>
      </c>
      <c r="D33" s="10">
        <v>35687101.718400002</v>
      </c>
      <c r="E33" s="11">
        <f t="shared" si="0"/>
        <v>80396221.63350001</v>
      </c>
      <c r="F33" s="12"/>
      <c r="H33" s="12"/>
    </row>
    <row r="34" spans="1:8" ht="18">
      <c r="A34" s="8">
        <v>29</v>
      </c>
      <c r="B34" s="9" t="s">
        <v>114</v>
      </c>
      <c r="C34" s="10">
        <v>60559633.315499999</v>
      </c>
      <c r="D34" s="10">
        <v>48339081.562600002</v>
      </c>
      <c r="E34" s="11">
        <f t="shared" si="0"/>
        <v>108898714.87810001</v>
      </c>
      <c r="F34" s="12"/>
      <c r="H34" s="12"/>
    </row>
    <row r="35" spans="1:8" ht="18">
      <c r="A35" s="8">
        <v>30</v>
      </c>
      <c r="B35" s="9" t="s">
        <v>115</v>
      </c>
      <c r="C35" s="10">
        <v>76391252.302200004</v>
      </c>
      <c r="D35" s="10">
        <v>60975979.7667</v>
      </c>
      <c r="E35" s="11">
        <f t="shared" si="0"/>
        <v>137367232.06889999</v>
      </c>
      <c r="F35" s="12"/>
      <c r="H35" s="12"/>
    </row>
    <row r="36" spans="1:8" ht="18">
      <c r="A36" s="8">
        <v>31</v>
      </c>
      <c r="B36" s="9" t="s">
        <v>116</v>
      </c>
      <c r="C36" s="10">
        <v>47887079.839299999</v>
      </c>
      <c r="D36" s="10">
        <v>38223769.389200002</v>
      </c>
      <c r="E36" s="11">
        <f t="shared" si="0"/>
        <v>86110849.228500009</v>
      </c>
      <c r="F36" s="12"/>
      <c r="H36" s="12"/>
    </row>
    <row r="37" spans="1:8" ht="18">
      <c r="A37" s="8">
        <v>32</v>
      </c>
      <c r="B37" s="9" t="s">
        <v>117</v>
      </c>
      <c r="C37" s="10">
        <v>59358690.171999998</v>
      </c>
      <c r="D37" s="10">
        <v>47380481.165200002</v>
      </c>
      <c r="E37" s="11">
        <f t="shared" si="0"/>
        <v>106739171.3372</v>
      </c>
      <c r="F37" s="12"/>
      <c r="H37" s="12"/>
    </row>
    <row r="38" spans="1:8" ht="18">
      <c r="A38" s="8">
        <v>33</v>
      </c>
      <c r="B38" s="9" t="s">
        <v>118</v>
      </c>
      <c r="C38" s="10">
        <v>59783388.299500003</v>
      </c>
      <c r="D38" s="10">
        <v>47719477.891599998</v>
      </c>
      <c r="E38" s="11">
        <f t="shared" si="0"/>
        <v>107502866.1911</v>
      </c>
      <c r="F38" s="12"/>
      <c r="H38" s="12"/>
    </row>
    <row r="39" spans="1:8" ht="18">
      <c r="A39" s="8">
        <v>34</v>
      </c>
      <c r="B39" s="9" t="s">
        <v>119</v>
      </c>
      <c r="C39" s="10">
        <v>44807849.5396</v>
      </c>
      <c r="D39" s="10">
        <v>35765908.328199998</v>
      </c>
      <c r="E39" s="11">
        <f t="shared" si="0"/>
        <v>80573757.867799997</v>
      </c>
      <c r="F39" s="12"/>
      <c r="H39" s="12"/>
    </row>
    <row r="40" spans="1:8" ht="18">
      <c r="A40" s="8">
        <v>35</v>
      </c>
      <c r="B40" s="9" t="s">
        <v>120</v>
      </c>
      <c r="C40" s="10">
        <v>45050365.869599998</v>
      </c>
      <c r="D40" s="10">
        <v>35959486.393399999</v>
      </c>
      <c r="E40" s="11">
        <f t="shared" si="0"/>
        <v>81009852.262999997</v>
      </c>
      <c r="F40" s="12"/>
      <c r="H40" s="12"/>
    </row>
    <row r="41" spans="1:8" ht="18">
      <c r="A41" s="8">
        <v>36</v>
      </c>
      <c r="B41" s="9" t="s">
        <v>121</v>
      </c>
      <c r="C41" s="10">
        <v>40706017.096299998</v>
      </c>
      <c r="D41" s="10">
        <v>32491799.781100001</v>
      </c>
      <c r="E41" s="11">
        <f t="shared" si="0"/>
        <v>73197816.877399996</v>
      </c>
      <c r="F41" s="12"/>
      <c r="H41" s="12"/>
    </row>
    <row r="42" spans="1:8" ht="18">
      <c r="A42" s="8">
        <v>37</v>
      </c>
      <c r="B42" s="9" t="s">
        <v>928</v>
      </c>
      <c r="C42" s="10">
        <v>17978597.345899999</v>
      </c>
      <c r="D42" s="10">
        <v>14350629.881899999</v>
      </c>
      <c r="E42" s="11">
        <f t="shared" si="0"/>
        <v>32329227.227799997</v>
      </c>
      <c r="F42" s="12"/>
      <c r="H42" s="12"/>
    </row>
    <row r="43" spans="1:8" ht="17.399999999999999">
      <c r="A43" s="203" t="s">
        <v>44</v>
      </c>
      <c r="B43" s="203"/>
      <c r="C43" s="14">
        <f>SUM(C6:C42)</f>
        <v>1978692004.9301002</v>
      </c>
      <c r="D43" s="14">
        <f t="shared" ref="D43:E43" si="1">SUM(D6:D42)</f>
        <v>1579404447.7723999</v>
      </c>
      <c r="E43" s="14">
        <f t="shared" si="1"/>
        <v>3558096452.7024999</v>
      </c>
    </row>
  </sheetData>
  <mergeCells count="4">
    <mergeCell ref="A1:E1"/>
    <mergeCell ref="A2:E2"/>
    <mergeCell ref="A3:E3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MONTHENTRY</vt:lpstr>
      <vt:lpstr>Sum &amp; FG</vt:lpstr>
      <vt:lpstr>State Details (2)</vt:lpstr>
      <vt:lpstr>State Details</vt:lpstr>
      <vt:lpstr>LG Details</vt:lpstr>
      <vt:lpstr>Ecology to States</vt:lpstr>
      <vt:lpstr>SumSum</vt:lpstr>
      <vt:lpstr>ECOLOGY TO INDIVIDUAL LGCS</vt:lpstr>
      <vt:lpstr>Ecology to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2024-02-01T10:32:00Z</cp:lastPrinted>
  <dcterms:created xsi:type="dcterms:W3CDTF">2003-11-12T08:54:00Z</dcterms:created>
  <dcterms:modified xsi:type="dcterms:W3CDTF">2024-03-10T19:57:32Z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BE3307879696431687185B4166A3B3D2_12</vt:lpwstr>
  </property>
  <property fmtid="{D5CDD505-2E9C-101B-9397-08002B2CF9AE}" pid="3" name="KSOProductBuildVer">
    <vt:lpwstr>1033-12.2.0.13431</vt:lpwstr>
  </property>
</Properties>
</file>